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S:\Kommunikation\12 Bæredygtig bank\12 Rapport for samfundsansvar og bæredygtighed\2021\0 FINAL\DK version\"/>
    </mc:Choice>
  </mc:AlternateContent>
  <xr:revisionPtr revIDLastSave="0" documentId="13_ncr:1_{1C8550EA-DA1E-4214-9C1C-8D6BCDF2315E}" xr6:coauthVersionLast="46" xr6:coauthVersionMax="47" xr10:uidLastSave="{00000000-0000-0000-0000-000000000000}"/>
  <bookViews>
    <workbookView xWindow="-120" yWindow="-120" windowWidth="29040" windowHeight="17640" xr2:uid="{00000000-000D-0000-FFFF-FFFF00000000}"/>
  </bookViews>
  <sheets>
    <sheet name="Overblik" sheetId="10" r:id="rId1"/>
    <sheet name="FN Impact Analyse" sheetId="17" r:id="rId2"/>
    <sheet name="EU Taksonomiforordning art. 8" sheetId="18" r:id="rId3"/>
    <sheet name="Boliglån" sheetId="1" r:id="rId4"/>
    <sheet name="Billån og leasing" sheetId="8" r:id="rId5"/>
    <sheet name="Investeringer for kunder" sheetId="3" r:id="rId6"/>
    <sheet name="Investering af egenbeholdning" sheetId="4" r:id="rId7"/>
    <sheet name="Klimaregnskab" sheetId="13" r:id="rId8"/>
    <sheet name="Miljøregnskab" sheetId="9" r:id="rId9"/>
    <sheet name="Kunder" sheetId="16" r:id="rId10"/>
    <sheet name="Medarbejdere" sheetId="6" r:id="rId11"/>
    <sheet name="Governance og ledelse" sheetId="12" r:id="rId12"/>
    <sheet name="Politikker og praksisser" sheetId="11" r:id="rId13"/>
    <sheet name="Rapporteringsprincipper" sheetId="19"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3" l="1"/>
  <c r="B13" i="13"/>
  <c r="I27" i="13"/>
  <c r="I28" i="13"/>
  <c r="I29" i="13"/>
  <c r="I30" i="13"/>
  <c r="I31" i="13"/>
  <c r="I32" i="13"/>
  <c r="I33" i="13"/>
  <c r="I34" i="13"/>
  <c r="H27" i="13"/>
  <c r="H28" i="13"/>
  <c r="H29" i="13"/>
  <c r="H30" i="13"/>
  <c r="H31" i="13"/>
  <c r="H32" i="13"/>
  <c r="H33" i="13"/>
  <c r="G26" i="13" s="1"/>
  <c r="H34" i="13"/>
  <c r="F27" i="13"/>
  <c r="F28" i="13"/>
  <c r="F29" i="13"/>
  <c r="F30" i="13"/>
  <c r="F31" i="13"/>
  <c r="F32" i="13"/>
  <c r="F33" i="13"/>
  <c r="F34" i="13"/>
  <c r="E41" i="13"/>
  <c r="B41" i="13"/>
  <c r="B10" i="13" s="1"/>
  <c r="G114" i="13"/>
  <c r="G113" i="13"/>
  <c r="G112" i="13"/>
  <c r="G111" i="13"/>
  <c r="G110" i="13"/>
  <c r="G109" i="13"/>
  <c r="G108" i="13"/>
  <c r="G107" i="13"/>
  <c r="G106" i="13"/>
  <c r="G105" i="13"/>
  <c r="H114" i="13"/>
  <c r="H113" i="13"/>
  <c r="H112" i="13"/>
  <c r="H111" i="13"/>
  <c r="H110" i="13"/>
  <c r="H109" i="13"/>
  <c r="H108" i="13"/>
  <c r="H107" i="13"/>
  <c r="H106" i="13"/>
  <c r="H105" i="13"/>
  <c r="H104" i="13"/>
  <c r="C114" i="13"/>
  <c r="C113" i="13"/>
  <c r="C112" i="13"/>
  <c r="C111" i="13"/>
  <c r="C110" i="13"/>
  <c r="C109" i="13"/>
  <c r="C108" i="13"/>
  <c r="C107" i="13"/>
  <c r="C106" i="13"/>
  <c r="C105" i="13"/>
  <c r="F18" i="17"/>
  <c r="F87" i="13"/>
  <c r="B87" i="13"/>
  <c r="B26" i="13"/>
  <c r="B9" i="13" s="1"/>
  <c r="B8" i="13" s="1"/>
  <c r="B7" i="13" s="1"/>
  <c r="B6" i="13" s="1"/>
  <c r="E26" i="13"/>
  <c r="F10" i="9"/>
  <c r="F11" i="9"/>
  <c r="F12" i="9"/>
  <c r="F13" i="9"/>
  <c r="F20" i="9"/>
  <c r="F24" i="9"/>
  <c r="F28" i="9" s="1"/>
  <c r="F8" i="9" s="1"/>
  <c r="F25" i="9"/>
  <c r="F30" i="9" s="1"/>
  <c r="F26" i="9"/>
  <c r="F7" i="9" s="1"/>
  <c r="F27" i="9"/>
  <c r="F38" i="9"/>
  <c r="F39" i="9"/>
  <c r="F49" i="9"/>
  <c r="F50" i="9"/>
  <c r="F53" i="9"/>
  <c r="F55" i="9"/>
  <c r="F56" i="9"/>
  <c r="F9" i="9" s="1"/>
  <c r="E174" i="13"/>
  <c r="L26" i="9"/>
  <c r="L7" i="9" s="1"/>
  <c r="L56" i="9"/>
  <c r="L9" i="9" s="1"/>
  <c r="C22" i="6"/>
  <c r="C21" i="6"/>
  <c r="E10" i="9"/>
  <c r="E49" i="9"/>
  <c r="E50" i="9"/>
  <c r="L51" i="9"/>
  <c r="L45" i="9"/>
  <c r="L11" i="9" s="1"/>
  <c r="E45" i="9"/>
  <c r="E12" i="9" s="1"/>
  <c r="K168" i="13"/>
  <c r="J168" i="13"/>
  <c r="K171" i="13"/>
  <c r="J171" i="13"/>
  <c r="L12" i="9"/>
  <c r="L10" i="9"/>
  <c r="E13" i="9"/>
  <c r="E11" i="9"/>
  <c r="D180" i="13"/>
  <c r="D174" i="13" s="1"/>
  <c r="C180" i="13"/>
  <c r="C174" i="13" s="1"/>
  <c r="D171" i="13"/>
  <c r="C168" i="13"/>
  <c r="D168" i="13"/>
  <c r="C171" i="13"/>
  <c r="L55" i="9"/>
  <c r="E56" i="9"/>
  <c r="E9" i="9" s="1"/>
  <c r="E55" i="9"/>
  <c r="L27" i="9"/>
  <c r="L24" i="9"/>
  <c r="L25" i="9"/>
  <c r="E38" i="9"/>
  <c r="E39" i="9"/>
  <c r="E29" i="9"/>
  <c r="E28" i="9"/>
  <c r="E8" i="9" s="1"/>
  <c r="E20" i="9"/>
  <c r="E53" i="9"/>
  <c r="F31" i="9" l="1"/>
  <c r="F29" i="9"/>
  <c r="D13" i="13"/>
  <c r="C9" i="13"/>
  <c r="F26" i="13"/>
  <c r="I26" i="13"/>
  <c r="H26" i="13"/>
  <c r="C89" i="13"/>
  <c r="C90" i="13"/>
  <c r="C91" i="13"/>
  <c r="C92" i="13"/>
  <c r="C93" i="13"/>
  <c r="C94" i="13"/>
  <c r="C95" i="13"/>
  <c r="C96" i="13"/>
  <c r="C97" i="13"/>
  <c r="C88" i="13"/>
  <c r="H87" i="13"/>
  <c r="C10" i="13"/>
  <c r="F41" i="13"/>
  <c r="E26" i="9"/>
  <c r="E7" i="9" s="1"/>
  <c r="E27" i="9"/>
  <c r="L30" i="9"/>
  <c r="L31" i="9"/>
  <c r="L28" i="9"/>
  <c r="L8" i="9" s="1"/>
  <c r="L29" i="9"/>
  <c r="K175" i="13"/>
  <c r="K174" i="13" s="1"/>
  <c r="J175" i="13"/>
  <c r="J174" i="13" s="1"/>
  <c r="L53" i="9"/>
  <c r="J166" i="13"/>
  <c r="J167" i="13" s="1"/>
  <c r="C166" i="13"/>
  <c r="C167" i="13" s="1"/>
  <c r="K166" i="13"/>
  <c r="K167" i="13" s="1"/>
  <c r="D166" i="13"/>
  <c r="D167" i="13" s="1"/>
  <c r="E25" i="9"/>
  <c r="D9" i="13" l="1"/>
  <c r="C8" i="13"/>
  <c r="D10" i="13"/>
  <c r="E30" i="9"/>
  <c r="E31" i="9"/>
  <c r="C7" i="13" l="1"/>
  <c r="C6" i="13" s="1"/>
  <c r="D6" i="13" s="1"/>
  <c r="F8" i="13"/>
  <c r="E15" i="13"/>
  <c r="E14" i="13"/>
  <c r="E12" i="13"/>
  <c r="E13" i="13"/>
  <c r="D8" i="13"/>
  <c r="E19" i="13"/>
  <c r="E18" i="13"/>
  <c r="E17" i="13"/>
  <c r="E16" i="13"/>
  <c r="E11" i="13"/>
  <c r="E10" i="13"/>
  <c r="E9" i="13"/>
  <c r="E8" i="13"/>
  <c r="E7" i="13"/>
  <c r="E166" i="13"/>
  <c r="E167" i="13" s="1"/>
  <c r="D7" i="13" l="1"/>
  <c r="F12" i="13" l="1"/>
  <c r="F13" i="13"/>
  <c r="F19" i="13"/>
  <c r="F18" i="13"/>
  <c r="F17" i="13"/>
  <c r="F16" i="13"/>
  <c r="F11" i="13"/>
  <c r="F10" i="13"/>
  <c r="F9" i="13"/>
  <c r="F7" i="13"/>
</calcChain>
</file>

<file path=xl/sharedStrings.xml><?xml version="1.0" encoding="utf-8"?>
<sst xmlns="http://schemas.openxmlformats.org/spreadsheetml/2006/main" count="1075" uniqueCount="556">
  <si>
    <r>
      <rPr>
        <b/>
        <sz val="18"/>
        <color theme="0"/>
        <rFont val="Calibri"/>
        <family val="2"/>
        <scheme val="minor"/>
      </rPr>
      <t xml:space="preserve">      Faktaark om bæredygtighed 2021   </t>
    </r>
    <r>
      <rPr>
        <b/>
        <sz val="18"/>
        <rFont val="Calibri"/>
        <family val="2"/>
        <scheme val="minor"/>
      </rPr>
      <t xml:space="preserve">     </t>
    </r>
  </si>
  <si>
    <t>Indhold</t>
  </si>
  <si>
    <t>FN Impact Analyse</t>
  </si>
  <si>
    <t>Bæredygtig finansiering</t>
  </si>
  <si>
    <t>Aktiviteter omfattet af EU Taksonomien (estimat)</t>
  </si>
  <si>
    <t>Boliglån</t>
  </si>
  <si>
    <t>Billån og leasing</t>
  </si>
  <si>
    <t xml:space="preserve">                                                  </t>
  </si>
  <si>
    <t>Investeringer på vegne af kunder</t>
  </si>
  <si>
    <t>Investeringer af egenbeholdning</t>
  </si>
  <si>
    <t>Grøn bæredygtighed</t>
  </si>
  <si>
    <t>Klimaregnskab</t>
  </si>
  <si>
    <t>Miljøregnskab</t>
  </si>
  <si>
    <t>Social bæredygtighed</t>
  </si>
  <si>
    <t>Kunder</t>
  </si>
  <si>
    <t>Medarbejdere</t>
  </si>
  <si>
    <t>Bæredygtig ledelse</t>
  </si>
  <si>
    <t>Governance og ledelse</t>
  </si>
  <si>
    <t>Bilag</t>
  </si>
  <si>
    <t>Politikker og praksisser</t>
  </si>
  <si>
    <t>Rapporteringsprincipper</t>
  </si>
  <si>
    <r>
      <rPr>
        <b/>
        <sz val="9"/>
        <color theme="1"/>
        <rFont val="Calibri"/>
        <family val="2"/>
        <scheme val="minor"/>
      </rPr>
      <t>Ansvarsfraskrivelse</t>
    </r>
    <r>
      <rPr>
        <sz val="9"/>
        <color theme="1"/>
        <rFont val="Calibri"/>
        <family val="2"/>
        <scheme val="minor"/>
      </rPr>
      <t xml:space="preserve">
Informationerne i ”Faktaark om bæredygtighed” er udarbejdet af Arbejdernes Landsbank som generel information til personlig brug.
Banken har omhyggeligt søgt at sikre sig, at informationerne er korrekte og retvisende. Materialet er udarbejdet på basis af interne oplysninger og data samt offentligt tilgængeligt materiale fra eksterne kilder, som banken finder pålidelige. De oplysninger, der er anført, kan have ændret sig i forhold til produktionstidspunktet, ligesom informationen ikke tager udgangspunkt i eller er tilpasset kunders personlige forhold. Derfor opfordrer vi dig til at indhente yderligere og/eller opdateret information i banken. Banken påtager sig intet ansvar for fejlagtige eller manglende oplysninger.  
Informationerne i materialet skal ikke opfattes som et tilbud eller forslag om at gøre brug af et bestemt produkt eller ydelse i banken.
Ophavsretten til materialet tilkommer Arbejdernes Landsbank. Gengivelse, videredistribution eller deling må ikke finde sted uden bankens forudgående skriftlige samtykke.</t>
    </r>
  </si>
  <si>
    <t>Impact Analyse</t>
  </si>
  <si>
    <t>1. Bankens forretningsaktiviteter (scope)</t>
  </si>
  <si>
    <t>Arbejdernes Landsbank blev etableret i 1919 med målet om at gøre fagbevægelsens medlemmer uafhængige. Op gennem tiden har Arbejdernes Landsbank holdt fast i, at forretningen ikke kun handler om kapital, men også om respekten for mennesker og omverdenen. Derfor bygger vores forretning på værdierne åbenhed, ordentlighed, forretningsansvar og fællesskab og lægger stor vægt på den personlige relation til vores kunder og rådgivning til kundens bedste.  
Arbejdernes Landsbank er blevet kåret til danskernes foretrukne bank hvert år siden 2009 ifølge Danmarks største uafhængige undersøgelse blandt de danske bankkunder og blev i 2021 desuden kåret til sektorens mest bæredygtige brand. Vi er den 6. største bank i Danmark og vokser år for år med tusindvis af nye kunder, så vi nu har ca. 344.000 kunder, 1.100 ansatte og 70 filialer fordelt over hele landet. Langt størstedelen af Arbejdernes Landsbanks kunder er private, men vi er også en bank for mindre og mellemstore erhvervskunder samt foreninger. Arbejdernes Landsbank har Danmark som sit hjemmemarked og eneste marked for sin forretningsmodel. Bankens investeringer er placeret både i og uden for Danmarks grænser.
Arbejdernes Landsbank koncernen har forretningsaktiviteter i Arbejdernes Landsbank samt datterselskaberne AL Finans og Vestjysk Bank. Sidstnævnte blev Arbejdernes Landsbank officiel majoritetsejer af i maj 2021, og i forlængelse heraf blev Arbejdernes Landsbank koncernen udpeget som systemisk vigtigt finansielt institut i juni 2021. Det er intentionen, at impact analysen skal omfatte forretningsomfang og aktiviteter i både Arbejdernes Landsbank, AL Finans og Vestjysk Bank. Denne første impact analyse omfatter forretningsomfang og aktiviteter i Arbejdernes Landsbank og AL Finans. 
Hovedaktiviteter i Arbejdernes Landsbank og AL Finans:
- Bank-, bolig-, andelsbolig- og billån målrettet privatkunder
- Finansiering af virksomhedsaktiviteter samt leasing af biler og køretøjer målrettet erhvervskunder 
- Investeringsaktiviteter målrettet privatkunder, erhvervskunder og foreningskunder
- Investeringer af egenbeholdning</t>
  </si>
  <si>
    <t>Kunder i Arbejdernes Landsbank</t>
  </si>
  <si>
    <t>Privatkunder
315.688</t>
  </si>
  <si>
    <t>Erhvervskunder
15.874</t>
  </si>
  <si>
    <t>Foreninger
12.483</t>
  </si>
  <si>
    <t>Kunder i AL Finans</t>
  </si>
  <si>
    <t>Privatkunder
24.758</t>
  </si>
  <si>
    <t>Erhvervskunder
4.348</t>
  </si>
  <si>
    <t>2. Afdækning af forretningsomfang (scale)</t>
  </si>
  <si>
    <t>Arbejdernes Landsbank og AL Finans</t>
  </si>
  <si>
    <t>mia. DKK</t>
  </si>
  <si>
    <t>Fordeling i procent</t>
  </si>
  <si>
    <t xml:space="preserve">Udlån </t>
  </si>
  <si>
    <t>Privat</t>
  </si>
  <si>
    <t xml:space="preserve">Erhverv </t>
  </si>
  <si>
    <t>Investering</t>
  </si>
  <si>
    <t>Investeringer på vegne af kunder*</t>
  </si>
  <si>
    <t>Egenbeholdning</t>
  </si>
  <si>
    <t>I alt</t>
  </si>
  <si>
    <t>* Omfatter beholdninger i bankens puljer, fuldmagtsaftaler, AL-FormueInvest og AL-LetInvest.</t>
  </si>
  <si>
    <t>3. Identifikation af potentielle impact områder (impact)</t>
  </si>
  <si>
    <t xml:space="preserve">Til at kunne identificere hvilke impact områder, som Arbejdernes Landsbank og AL Finans hovedsageligt påvirker gennem sine forretningsaktiviteter, har vi anvendt FN's Portfolio Impact Identification Tool på udlånsdelen og Investment Portfolio Impact Analysis Tool på investeringsdelen. 
I Portfolio Impact Identification Tool og Investment Portfolio Impact Analysis Tool er brancher og lande tildelt forskellige grader af væsentlighed ift. impactområderne. Et impact område kan være væsentligt som følge af branchens effekt på impact området, men også som følge af aktivitetens omfang i Arbejdernes Landsbank og AL Finans. 
På udlånssiden har Arbejdernes Landsbank og AL Finans et forholdsvist stort antal privatkunder sammenlignet med antallet af erhvervskunder - ligesom langt hovedparten af bankens erhvervskunder er små og mellemstore virksomheder inden for  forskellige brancher. Det betyder, at vi ved anvendelsen af Portfolio Impact Identification Tool får identificeret mange forskellige impact-områder. Herunder er "Housing", "Health and sanitation", "Education" og "Inclusive healthy economies" blandt de positive impact områder. Blandt bankens negative impact områder er "Waste", "Ressource efficiency" og "Climate".   
På investeringssiden foretager Arbejdernes Landsbank investeringer selv og på vegne af kunder. Ved anvendelse af Investment Portfolio Impact Analysis Tool er "Employment", "Inclusive healthy economies" samt "Housing" blandt de positive impact-områder, mens  de negative impact-områder tæller "Ressources efficiency, "Inclusive healthy economies" samt "Climate". 
Samlet set vurderer vi, at impact område Klima er det område, som vi bør undersøge nærmere. Først og fremmest fordi boligfinansiering og billån og leasing udgør en pæn andel af bankens udlånsbalance. Derudover er der på investeringssiden en betydelig eksponering mod dansk realkredit til finansiering af boliger i Danmark. Netop bygninger og transportmidler står for en stor del af Danmarks CO2e-udledninger. </t>
  </si>
  <si>
    <t>4. Relevans til den kontekst, banken opererer i (context)</t>
  </si>
  <si>
    <t>At impact område Klima bør undersøges nærmere bekræftes af den kontekst, som banken opererer i. Arbejdernes Landsbank er en dansk bank og koncern, som selv og via sine datterselskaber alene driver bankvirksomhed i Danmark. I Danmark står klima højt på den politiske dagsorden og er blandt de absolut vigtigste temaer i relation til den bæredygtige udvikling af samfundet. 
I juni 2021 vedtog EU-Parlamentet EU's klimalov, der gør strategien ”The European Green Deal” og EU’s målsætning om klimaneutralitet fra 2050 juridisk bindende. EU vurderer bankerne og den finansielle sektor som værende blandt de mest centrale aktører, der kan bidrage til at sikre finansieringen af den bæredygtige udvikling og grønne omstilling af samfundet. Den finansielle sektor bliver allerede nu og vil de næste år blive reguleret yderligere, blandt andet som følge af The EU Taxonomy Regulation og fremtidige rapporteringskrav i forhold til EU's miljømål. 
I Danmark vedtog Folketinget i 2020 den danske klimalov, som betyder, at Danmark er juridisk forpligtet til at reducere sine drivhusgasemissioner med 70 procent i 2030 ift. 1990 og at sikre klimaneutralitet i senest 2050. Den danske regering ønsker, at Danmark skal tage internationalt lederskab for den grønne omstilling og har på den baggrund nedsat en række klimapartnerskaber med erhvervslivet, herunder Finanssektorens klimapartnerskab. Finanssektoren er ifølge den danske regering vigtig, fordi den grønne omstilling af samfundet og økonomien kræver massive investeringer, som blandt andet skal finansieres af den finansielle sektor. Finanssektorens klimapartnerskab har leveret en køreplan til regeringen for, hvordan partnerskabet kan bidrage til CO2e-reduktioner. 
Brancheforeningen Finans Danmark har derudover nedsat et 'Forum for Bæredygtig Finans', som er kommet med en række anbefalinger til, hvordan den finansielle sektor kan accelerere den bæredygtige omstilling af samfundet. Offentliggørelse af CO2e-aftryk og mål for fremtidige reduktioner er blandt anbefalingerne til den danske finansielle sektor.</t>
  </si>
  <si>
    <t>5. Kvantifikation af impact område (salience)</t>
  </si>
  <si>
    <t xml:space="preserve">Arbejdernes Landsbank ønsker at foretage den første beregning af CO2e-udledningen på tværs af sine udlåns- og investeringsaktiviteter i 2021. Det skal ses som første skridt på vejen mod at kunne kvantificere et af de væsentligste negative impact områder for banken. 
Finans Danmark har offentliggjort en model for beregning af CO2e på udlån og investeringer og har skabt et fælles rammeværk for, hvordan drivhusgasemissioner opgøres i den danske finansielle sektor. Arbejdernes Landsbank tager udgangspunkt i denne model.  
For at sikre ens regnemetoder og øget transparens og sammenlignelighed på tværs af sektoren har brancheorganisationen for Arbejdernes Landsbank, Spar Nord, Sydbank og Nykredit (Landsdækkende Banker) samt brancheorganisationen for danske lokale pengeinstitutter (LOPI) i 2021 bidraget til at skabe fælles regnskabspraksisser og konkrete regnemetoder for opgørelse af CO2e på tværs af bankerne. Arbejdernes Landsbank anvender disse regnskabspraksisser og konkrete regnemetoder i sin opgørelse af CO2e på udlån og investeringer.   </t>
  </si>
  <si>
    <t>Se beregninger af bankens indirekte og direkte CO2e-udledning</t>
  </si>
  <si>
    <t>EU Taksonomiforordningen art. 8</t>
  </si>
  <si>
    <t>Arbejdernes Landsbank skal som finansiel virksomhed og kreditinstitut rapportere i henhold til EU Taksonomiforordningen art. 8. Kravene og KPI'erne for finansielle virksomheder fremgår af den delegerede retsakt til Taksonomiforordningen ((EU) 2021/2178). Offentliggørelseskravene for perioden 1. januar 2022 til 31. december 2023 fremgår af artikel 10 stk. 2 (overgangsordningen). Denne overgangsordning stiller udelukkende krav om, at vi skal rapportere om andelen af eksponeringer på balancen, som er omfattet af taksonomiforordningen eller ej (Taxonomy Eligible versus Taxonomy Non-Eligible) . Det skal med andre ord ikke fremgå, hvorvidt de pågældende eksponeringer i henhold til taksonomien kan kategoriseres som bæredygtige, men alene hvorvidt de pågældende eksponeringer har potentiale til at blive kategoriseret som bæredygtige, jf. EU's tekniske screeningskriterier. 
Vi har få førstehåndsdata til rådighed i forbindelse med denne obligatoriske rapportering, men har ud fra en best effort tilgang opgjort data ud fra de parametre, som fremgår under tabellen. Opgørelsen i år skal ses som en forberedelse forud for den mere omfattende obligatoriske rapportering fra 2024 om hvilke af vores eksponeringer, som kan kategoriseres som bæredygtige i henhold til EU-taksonomien (GAR).</t>
  </si>
  <si>
    <t xml:space="preserve"> Arbejdernes Landsbank</t>
  </si>
  <si>
    <t>Taxonomy Eligible</t>
  </si>
  <si>
    <t xml:space="preserve">Taxonomy Non-Eligible </t>
  </si>
  <si>
    <t>Aktiver i alt</t>
  </si>
  <si>
    <t>Handelsbeholdning</t>
  </si>
  <si>
    <t xml:space="preserve">Interbanklån på anfordring </t>
  </si>
  <si>
    <t xml:space="preserve">Virksomheder ikke omfattet af NFRD </t>
  </si>
  <si>
    <t>Centraladministrationer, centralbanker og overnationale udstedere</t>
  </si>
  <si>
    <t>Derivater</t>
  </si>
  <si>
    <t xml:space="preserve"> AL Finans</t>
  </si>
  <si>
    <t>Bilag XI kvalitative offentliggørelseskrav</t>
  </si>
  <si>
    <t xml:space="preserve">
Kontekstspecifikke oplysninger, som underbygger de kvantitative indikatorer, herunder anvendelsesområdet for aktiver og aktiviteter, der er omfattet af KPI'erne, oplysninger om datakilder og begrænsninger.</t>
  </si>
  <si>
    <t xml:space="preserve">
Redegørelser for arten af og målene med økonomiske aktiviteter, der er i overensstemmelse med klassificeringssystemet (EU-taksonomien), og for udviklingen i de økonomiske aktiviteter, der er i overensstemmelse med klassificeringssystemet, over tid, med udgangspunkt i andet gennemførelsesår, idet der skelnes mellem henholdsvis forretnings-, metode- og datarelaterede elementer. </t>
  </si>
  <si>
    <t xml:space="preserve">
N/A</t>
  </si>
  <si>
    <t xml:space="preserve">
Beskrivelse af overensstemmelsen med forordning (EU) 2020/852 i forbindelse med den finansielle virksomheds forretningsstrategi, produktudformningsprocesser og dialog med kunder og modparter. </t>
  </si>
  <si>
    <t>Bæredygtighed er en del af Arbejdernes Landsbanks forretningsstrategi frem mod 2025. Bæredygtighedsstrategien er udmøntet i 'Politik for samfundsansvar og bæredygtighed', ligesom bæredygtighed er integreret i 'Kreditpolitik' samt i 'Politik for ansvarlige investeringer og integration af bæredygtighedsrisici'.  
Arbejdernes Landsbank tilbyder finansiering målrettet tiltag, der bidrager til den grønne omstilling (fx Klimalån til finansiering af energirenoveringer i private boliger samt Grønt Billån til finansiering af elbiler og plugin hybridbiler) samt investeringsprodukter med fokus på bæredygtighed (fx en Svanemærket investeringsforening). Derudover investerer Arbejdernes Landsbank sin egenbeholdning i sektorer og aktiviteter, som er omfattet af Taksonomiforordningen, fx investerer vi i grønne obligationer.
I udviklingen af nye produkter og services i banken anvender vi en proces, der sikrer, at vi aktivt forholder os til risici på en række væsentlige områder – herunder de operationelle, kreditmæssige, likviditetsmæssige og omdømmemæssige risici – ligesom vi forholder os produktets eller serviceydelsens betydning for bæredygtighed. Vi tror på, at evnen til at kunne tilbyde kunderne ansvarlige og bæredygtige produkter og services vil blive et af fremtidens absolut væsentligste konkurrenceparametre, og derfor vægter bæredygtighed positivt i produktgodkendelsesprocessen.</t>
  </si>
  <si>
    <t xml:space="preserve">
For kreditinstitutter, som ikke er bundet af kravet om at offentliggøre kvantitative oplysninger om handelseksponeringer, kvalitative oplysninger om handelsbeholdningers overensstemmelse med forordning (EU) 2020/852, herunder den overordnede sammensætning, konstaterede tendenser, mål og politik.</t>
  </si>
  <si>
    <t>Arbejdernes Landsbanks handelsbeholdning består af bankens egne midler (egenbeholdning) samt midler, som vi investerer for at kunne servicere bankens kunder på de finansielle markeder. 
Langt hovedparten af Arbejdernes Landsbanks handelsbeholdning udgøres af vores egenbeholdning (ca. 99 procent). Vores investeringspolitik for egenbeholdningen er at investere i anerkendelsesværdige formål, som lever op til koncernens kreditpolitik – hvilket bl.a. betyder, at egenbeholdningen ikke finansierer virksomheder eller aktiviteter, som skader miljøet. Egenbeholdningen investeres heller ikke i atomvåben, klyngebomber og landminer. Desuden er ESG og bæredygtighed integreret i investeringsstrategien for egenbeholdningen og vægter positivt i udvælgelsesprocessen og investeringsbeslutningen, og vi har en ambition om at øge andelen af bæredygtige investeringer i den samlede beholdning. Fx investerer Arbejdernes Landsbank i flere selskaber med sociale og miljømæssige formål og virke.
En betydelig mindre del af Arbejdernes Landsbanks handelsbeholdning (ca. 1 procent) investeres ud fra en markedsneutral strategi og består af værdipapirer, som handles dag-til-dag for at kunne tilbyde vores kunder et stort udvalg af investeringsmuligheder baseret på deres behov og ønsker.</t>
  </si>
  <si>
    <t xml:space="preserve">
Yderligere eller supplerende oplysninger, som underbygger den finansielle virksomheds strategier og den vægt, som finansiering af økonomiske aktiviteter, der er i overensstemmelse med klassificeringssystemet, udgør af deres samlede virksomhed. </t>
  </si>
  <si>
    <t>Arbejdernes Landsbank har i sin bæredygtighedsstrategi et overordnet mål om at øge andelen af bæredygtig finansiering og bæredygtige investeringer i overensstemmelse med EU Taksonomiforordningen frem mod 2025. Arbejdernes Landsbank har etableret en governancestruktur, der skal sikre, at bæredygtighedsstrategien implementeres. 
Bestyrelsen godkender ’Politik for samfundsansvar og bæredygtighed’, som sætter rammerne for arbejdet. Arbejdernes Landsbanks Bæredygtighedsudvalg har det ledelsesmæssige ansvar for strategien og udmøntningen af politikken om samfundsansvar på tværs af forretningsområder og enheder. Arbejdernes Landsbanks ordførende direktør er formand for Bæredygtighedsudvalget, som er med deltagelse af hele direktionen.</t>
  </si>
  <si>
    <t xml:space="preserve">                                                                                                                                                                                                                                                                                                                                                                                                                                                                                                                                     </t>
  </si>
  <si>
    <t>Arbejdernes Landsbank</t>
  </si>
  <si>
    <t>Enhed</t>
  </si>
  <si>
    <t xml:space="preserve">Samlet udlån til bolig på balancen </t>
  </si>
  <si>
    <t>Mia. DKK</t>
  </si>
  <si>
    <t>(nyt tal fra 2021)</t>
  </si>
  <si>
    <t>Klimalån bevilget</t>
  </si>
  <si>
    <t>Antal</t>
  </si>
  <si>
    <t>Klimalån volumen samlet</t>
  </si>
  <si>
    <t>Mio. DKK</t>
  </si>
  <si>
    <t>Klimalån volumen øget med</t>
  </si>
  <si>
    <t>%</t>
  </si>
  <si>
    <t>Energilån bevilget</t>
  </si>
  <si>
    <t>Energilån volumen samlet</t>
  </si>
  <si>
    <t>Energilån øget med</t>
  </si>
  <si>
    <t>ProvinsKlar lån bevilget</t>
  </si>
  <si>
    <t>ProvinsKlar volumen samlet</t>
  </si>
  <si>
    <t xml:space="preserve">ProvinsKlar volumen øget med </t>
  </si>
  <si>
    <t>Pantebreve volumen samlet</t>
  </si>
  <si>
    <t>BoligBonus udbetalt i alt til kunder med Totalkreditlån i banken</t>
  </si>
  <si>
    <t>KundeKroner, samlet rabat til kunder med Totalkreditlån i banken</t>
  </si>
  <si>
    <t>2022-mål</t>
  </si>
  <si>
    <t>Samlet billån og leasingformidling</t>
  </si>
  <si>
    <t>AL Finans</t>
  </si>
  <si>
    <t>Samlet billån og leasingformidling i alt</t>
  </si>
  <si>
    <t>Grønt Billåns andel af samlet billån og leasingformidling</t>
  </si>
  <si>
    <t>Grønt billån bevilget</t>
  </si>
  <si>
    <t>Grønt billån volumen</t>
  </si>
  <si>
    <t>Grønt billån volumen øget med</t>
  </si>
  <si>
    <t>Investeringer for kunder</t>
  </si>
  <si>
    <t>Total AUM</t>
  </si>
  <si>
    <t>ESG-screenet andel af total AUM</t>
  </si>
  <si>
    <t>Investeringer med bæredygtigt fokus (iht. SFDR artikel 8)</t>
  </si>
  <si>
    <t xml:space="preserve">Andel af AUM med bæredygtigt fokus (iht. SFDR artikel 8) </t>
  </si>
  <si>
    <t>Svanemærket investeringsforening, AUM</t>
  </si>
  <si>
    <t xml:space="preserve">Total AUM: Udgør Arbejdernes Landsbanks aktiver under forvaltning, i praksis udgør total AUM den samlede volumen på bankens diskretionære investeringsaftaler.
ESG-screenet beholdning: For 2021 har vi medtaget danske obligationer under egenforvaltning under ESG, mens vi har holdt enkeltaktier og enkeltkreditter under egen forvaltning ude fra ESG. Aktier og Kreditter vil afvente implementering af en formaliseret intern proces. Dette er fastlagt i løbet af 2021, men det vil først fremgå i 2022 tallene.
Investeringer med bæredygtigt fokus (iht. artikel 8): Med udgangspunkt i EU’s disclosureforordning har vi vurderet, hvor stor en del af total AUM, som er investeret efter kriterierne i et artikel 8 produkt. I praksis kan investeringerne spænde bredt, men lever alle op til følgende kriterier: Fremmer miljømæssige eller sociale forhold ved at integrere ESG i investeringsprocessen. Lever op til sociale minimumskriterier om menneskerettigheder og arbejdstagerrettigheder ved at screene selskaber for brud på internationale principper og konventioner. Virksomhederne følger god ledelsespraksis.
Svanemærket investeringsforening: Arbejdernes Landsbank tilbyder sin egen svanemærkede investeringsforening 'AL Invest Udenlandske Aktier Etisk' til kapitalforvaltningskunder. Denne investeringsforening investerer i virksomheder, som bidrager aktivt til FN’s verdensmål for bæredygtig udvikling, påvirker med en CO2e-udledning, der mindst er 50 % lavere end en tilsvarende investering i verdensmarkedsindekset, scorer højt på ESG (miljø, sociale forhold og ledelse). Investeringsforeningen investerer ikke i virksomheder, som bryder med internationale principper og konventioner eller har væsentlig omsætning inden for bl.a. våben, tobak og fossile brændstoffer. Der udøves desuden aktivt ejerskab i de virksomheder, der investeres i, for at kunne påvirke og hjælpe virksomhederne til at udvikle sig i endnu mere bæredygtig retning.
Ultimo 2021 tilbyder Arbejdernes Landsbank fem Svanemærkede fonde som en integreret del af bankens investeringsprodukter. </t>
  </si>
  <si>
    <t xml:space="preserve">Nøgletal for samlet egenbeholdning	</t>
  </si>
  <si>
    <t>Volumen for investeringer i grønne obligationer</t>
  </si>
  <si>
    <t>Klimaregnskab 2021</t>
  </si>
  <si>
    <t>Forretningsomfang 
(mio. DKK)</t>
  </si>
  <si>
    <t>Andel af forretningsomfang (%)</t>
  </si>
  <si>
    <t xml:space="preserve">Total  </t>
  </si>
  <si>
    <t>UDLÅN</t>
  </si>
  <si>
    <t>Billån (Arbejdernes Landsbank)</t>
  </si>
  <si>
    <t>Billån (AL Finans)</t>
  </si>
  <si>
    <t>Leasing (AL Finans)</t>
  </si>
  <si>
    <t>Erhverv</t>
  </si>
  <si>
    <t>Erhvervslån (Arbejdernes Landsbank)</t>
  </si>
  <si>
    <t>Erhvervslån (AL Finans)</t>
  </si>
  <si>
    <t>INVESTERINGER</t>
  </si>
  <si>
    <t>Fuldmagtsbeholdninger</t>
  </si>
  <si>
    <t>Puljebeholdninger</t>
  </si>
  <si>
    <t>Boligtype</t>
  </si>
  <si>
    <t>Dækning 
(% specifikke data)</t>
  </si>
  <si>
    <t>Dækning
(% statistiske data)</t>
  </si>
  <si>
    <t xml:space="preserve">Total </t>
  </si>
  <si>
    <t>Parcelhuse</t>
  </si>
  <si>
    <t>Landbrugsejendomme</t>
  </si>
  <si>
    <t>Ejerlejligheder</t>
  </si>
  <si>
    <t>Andelsboliger</t>
  </si>
  <si>
    <t>Fritidshuse</t>
  </si>
  <si>
    <t>Kolonihavehuse</t>
  </si>
  <si>
    <t>Udlejningsejendomme</t>
  </si>
  <si>
    <t>Øvrige ejendomstyper</t>
  </si>
  <si>
    <t>Total</t>
  </si>
  <si>
    <t>Benzin &lt;0,8 l</t>
  </si>
  <si>
    <t>Benzin 0,8-1,4 l</t>
  </si>
  <si>
    <t>Benzin 1,4-2,0 l</t>
  </si>
  <si>
    <t>Benzin &gt;2,0 l</t>
  </si>
  <si>
    <t>Diesel &lt;0,8 l</t>
  </si>
  <si>
    <t>Diesel 0,8-1,4 l</t>
  </si>
  <si>
    <t>Diesel 1,4-2,0 l</t>
  </si>
  <si>
    <t>Diesel &gt;2,0 l</t>
  </si>
  <si>
    <t>El</t>
  </si>
  <si>
    <t>Hybridbiler</t>
  </si>
  <si>
    <t xml:space="preserve">BILLÅN </t>
  </si>
  <si>
    <t xml:space="preserve">LEASING </t>
  </si>
  <si>
    <t xml:space="preserve"> -   </t>
  </si>
  <si>
    <t>Balance 
(mio. DKK)</t>
  </si>
  <si>
    <t>Balance Fordeling</t>
  </si>
  <si>
    <t>Landbrug, jagt, skovbrug og fiskeri</t>
  </si>
  <si>
    <t>Industri og råstofudvinding</t>
  </si>
  <si>
    <t>Energiforsyning</t>
  </si>
  <si>
    <t>Bygge og anlæg</t>
  </si>
  <si>
    <t>0%</t>
  </si>
  <si>
    <t>Handel</t>
  </si>
  <si>
    <t>Transport, hoteller og restauranter</t>
  </si>
  <si>
    <t>Information og kommunikation</t>
  </si>
  <si>
    <t>Finansiering og forsikring</t>
  </si>
  <si>
    <t>Fast ejendom</t>
  </si>
  <si>
    <t>Øvrige erhverv</t>
  </si>
  <si>
    <t> </t>
  </si>
  <si>
    <t xml:space="preserve">Markedsværdi (DKK) </t>
  </si>
  <si>
    <t>Andel med rapporterede/ eksternt estimerede data</t>
  </si>
  <si>
    <t>Andel uden data</t>
  </si>
  <si>
    <t>Nøgletal for alle beholdninger - samlet</t>
  </si>
  <si>
    <t>Beholdning i børsnoterede aktier</t>
  </si>
  <si>
    <t>Beholdning i virksomhedsobligationer</t>
  </si>
  <si>
    <t>Beholdning i covered bonds/realkreditobl.</t>
  </si>
  <si>
    <t>Beholdning i skibskredit</t>
  </si>
  <si>
    <t>N/A</t>
  </si>
  <si>
    <t>Ikke-klassificeret beholdning</t>
  </si>
  <si>
    <t xml:space="preserve"> - heraf kontant</t>
  </si>
  <si>
    <t xml:space="preserve"> - heraf statsobl. </t>
  </si>
  <si>
    <t xml:space="preserve"> - heraf egenbeholdning</t>
  </si>
  <si>
    <t>Nøgletal for samlet egenbeholdning</t>
  </si>
  <si>
    <t>Beholdning med datadækning</t>
  </si>
  <si>
    <t xml:space="preserve"> - heraf puljebeholdninger</t>
  </si>
  <si>
    <t>Nøgletal for samlet puljebeholdning</t>
  </si>
  <si>
    <t/>
  </si>
  <si>
    <t xml:space="preserve"> - heraf fuldmagtsbeholdninger</t>
  </si>
  <si>
    <t>Nøgletal for samlet fuldmagtsbeholdning</t>
  </si>
  <si>
    <t>(AL-Letinvest,</t>
  </si>
  <si>
    <t>AL-Formueinvest og</t>
  </si>
  <si>
    <t>Fuldmagtsaftaler.)</t>
  </si>
  <si>
    <t>Markedsbaseret</t>
  </si>
  <si>
    <t>Lokationsbaseret</t>
  </si>
  <si>
    <t>Ton CO2e</t>
  </si>
  <si>
    <t>-</t>
  </si>
  <si>
    <t>- Firmabruttokontraktbiler</t>
  </si>
  <si>
    <t>- Varme - olie og gas</t>
  </si>
  <si>
    <t>- Elforbrug</t>
  </si>
  <si>
    <t>- Varme (fjernvarme og naturgas)</t>
  </si>
  <si>
    <t>Andre indirekte påvirkninger (scope 3)</t>
  </si>
  <si>
    <t>- Indkøb</t>
  </si>
  <si>
    <t>- Ressourcehåndtering</t>
  </si>
  <si>
    <t>- Kantinedrift</t>
  </si>
  <si>
    <t>- Offentlig transport</t>
  </si>
  <si>
    <t>- Flyrejser</t>
  </si>
  <si>
    <t>- Privat bilkørsel i arbejdstiden</t>
  </si>
  <si>
    <t>Datakvalitetsscore</t>
  </si>
  <si>
    <t>Vi har vurderet datakvaliteten af de finansierede CO2e tal med udgangspunkt i PCAF’s datakvalitetsscore og Finans Danmarks CO2e-model. Nedenstående viser en vægtet datascore for forretningsomfanget anvendt i analysen.</t>
  </si>
  <si>
    <t>Data</t>
  </si>
  <si>
    <t>Score 1</t>
  </si>
  <si>
    <t>Score 2</t>
  </si>
  <si>
    <t>Score 3</t>
  </si>
  <si>
    <t>Score 4</t>
  </si>
  <si>
    <t>Score 5</t>
  </si>
  <si>
    <t>Vægtet datakvalitets-score 1-5</t>
  </si>
  <si>
    <t>Udlån samlet</t>
  </si>
  <si>
    <t>Investeringer samlet, for værdipapirer med dækning*</t>
  </si>
  <si>
    <t>Børsnoterede aktier</t>
  </si>
  <si>
    <t>Virksomhedsobligationer</t>
  </si>
  <si>
    <t>Covered bonds/realkreditobligationer</t>
  </si>
  <si>
    <t>Miljøregnskab 2021</t>
  </si>
  <si>
    <t>Generel data</t>
  </si>
  <si>
    <t>Mål</t>
  </si>
  <si>
    <t xml:space="preserve">Areal forbrug </t>
  </si>
  <si>
    <t>KPI'er i Arbejdernes Landsbank</t>
  </si>
  <si>
    <t>KPI'er i AL Finans</t>
  </si>
  <si>
    <t>Elforbrug pr. medarbejder</t>
  </si>
  <si>
    <t>kWh/FTE</t>
  </si>
  <si>
    <t xml:space="preserve">Varmeforbrug pr. medarbejder </t>
  </si>
  <si>
    <t>Vandforbrug pr. medarbejder</t>
  </si>
  <si>
    <t>m3/FTE</t>
  </si>
  <si>
    <t xml:space="preserve">Gennemsnitsudledning pr. kørt kilometer i AL bilflåde	</t>
  </si>
  <si>
    <t>Økologi i kantinen</t>
  </si>
  <si>
    <t>Klimaaftryk pr.anretning</t>
  </si>
  <si>
    <t>Udsorteringsgrad af affald</t>
  </si>
  <si>
    <t>Miljømærket indkøb</t>
  </si>
  <si>
    <t>&gt;90%</t>
  </si>
  <si>
    <t>Tekstiler 93% 
Inventar 62% 
IT 96% 
Rengøring 98,4%
Tryksager 100%
Kontorartikler 58,7%</t>
  </si>
  <si>
    <t xml:space="preserve">Tekstiler 91%
Inventar 75%
IT 97%
  Rengøring 97,1%
  Tryksager 100%
Kontorartikler 28,2% </t>
  </si>
  <si>
    <t>Datagrundlag</t>
  </si>
  <si>
    <t>Energi</t>
  </si>
  <si>
    <t>Vedvarende andel af elforbrug</t>
  </si>
  <si>
    <t>Egenproduktion af el</t>
  </si>
  <si>
    <t>MWh</t>
  </si>
  <si>
    <t>Elforbrug fra levenrandør</t>
  </si>
  <si>
    <t>Elforbrug samlet</t>
  </si>
  <si>
    <t>Varmeforbrug  typer</t>
  </si>
  <si>
    <t xml:space="preserve">l. midlertidig Oliefyr </t>
  </si>
  <si>
    <t>m3 Naturgas</t>
  </si>
  <si>
    <t>MWh Fjernvarme</t>
  </si>
  <si>
    <t>Varmeforbrug total</t>
  </si>
  <si>
    <t xml:space="preserve">Energiforbrug samlet </t>
  </si>
  <si>
    <t>Elforbrug pr. kvadratmeter</t>
  </si>
  <si>
    <t>kWh/m2</t>
  </si>
  <si>
    <t xml:space="preserve">Varmeforbrug pr medarbejder </t>
  </si>
  <si>
    <t xml:space="preserve">Varmeforbrug pr. kvadratmeter </t>
  </si>
  <si>
    <t>Energiforbrug pr. medarbejder</t>
  </si>
  <si>
    <t xml:space="preserve"> kWh/FTE</t>
  </si>
  <si>
    <t>Energiforbrug pr. kvadratmeter</t>
  </si>
  <si>
    <t>Transport</t>
  </si>
  <si>
    <t>Biltyper i AL bilflåde</t>
  </si>
  <si>
    <t xml:space="preserve">% </t>
  </si>
  <si>
    <t>Benzin: 4%</t>
  </si>
  <si>
    <t>Benzin: 12%</t>
  </si>
  <si>
    <t>Diesel: 48%</t>
  </si>
  <si>
    <t>Diesel: 60%</t>
  </si>
  <si>
    <t xml:space="preserve">Hybrid: 35% </t>
  </si>
  <si>
    <t xml:space="preserve">Hybrid: 28% </t>
  </si>
  <si>
    <t>El:13%</t>
  </si>
  <si>
    <t>El:0%</t>
  </si>
  <si>
    <t>Offentligt transport</t>
  </si>
  <si>
    <t>km</t>
  </si>
  <si>
    <t>Flyrejser</t>
  </si>
  <si>
    <t>Biltransport</t>
  </si>
  <si>
    <t>Biltransport pr filial</t>
  </si>
  <si>
    <t>km/filial</t>
  </si>
  <si>
    <t>Deletransport (cykler, elcykler, biler, elbiler &amp; erhversrejsekort)</t>
  </si>
  <si>
    <t>Cykler,5 Erhvervsrejsekort, 241</t>
  </si>
  <si>
    <t>Cykler,5  Erhvervsrejsekort, 241</t>
  </si>
  <si>
    <t>Hybrid &amp; elbiler i intern bilpark</t>
  </si>
  <si>
    <t>Gennemsnitsudledning pr. kørt kilometer i AL bilflåde</t>
  </si>
  <si>
    <t>Fødevarer</t>
  </si>
  <si>
    <t>Fødevarerforbrug</t>
  </si>
  <si>
    <t>Kød:13,5%, Mejeri:12%, Fisk:3,2%, Grønt: 28,6%, Frugt: 13,7%, Kolonial: 22,5%, andet: 6,5%</t>
  </si>
  <si>
    <t>Kød : 22,2%, Mejeri: 7,1%, Fisk 8,1%, Grønt: 33,9%, Frugt: 20,2%, Kolonial7,7%, Andet: 0,9%</t>
  </si>
  <si>
    <t>Kød:9,3%, Mejeri:17%, Fisk:2,5%, Grønt: 29,9%, Frugt: 2,9%, Kolonial: 28,7%, andet: 9,7%</t>
  </si>
  <si>
    <t>Klimaaftryksfordeling på fødevarekategorierne</t>
  </si>
  <si>
    <t>Kød: 58,3%, Mejeri:8,4%, Fisk:8,3%, Grønt: 6%, Frugt: 3,7%, Kolonial: 9,3%, andet: 6%</t>
  </si>
  <si>
    <t>Kød : 74,3%, Mejeri: 9,7%, Fisk 5,5%, Grønt: 4,4%, Frugt: 2,6%, Kolonial: 3%, Andet: 0,4%</t>
  </si>
  <si>
    <t>Kød: 47,3%, Mejeri:12,7%, Fisk:7,4%, Grønt: 7,3%, Frugt: 9,9%, Kolonial: 13,6%, andet: 1,8%</t>
  </si>
  <si>
    <t>Indkøb</t>
  </si>
  <si>
    <t>Miljømærker godkendt af AL</t>
  </si>
  <si>
    <t xml:space="preserve"> 93% Tekstiler, 62% Inventar, IT 100%</t>
  </si>
  <si>
    <t xml:space="preserve">91% Tekstiler, 75% Inventar, IT 97% </t>
  </si>
  <si>
    <t>Svanemærket og EU-miljømærket indkøb</t>
  </si>
  <si>
    <t xml:space="preserve">98,4% Rengøring, 100% tryksager &amp; 58,7% Kontorartikler </t>
  </si>
  <si>
    <t xml:space="preserve">97,1% Rengøring, 100% tryksager &amp; 28,2% Kontorartikler </t>
  </si>
  <si>
    <t>Indkøbs klimaaftryk per medarbejder</t>
  </si>
  <si>
    <t xml:space="preserve">Byggeri &amp; vedligeholdelse pr. filial </t>
  </si>
  <si>
    <t>Ressourcehåndtering</t>
  </si>
  <si>
    <t>Ton</t>
  </si>
  <si>
    <t>Udsorteringsgrad</t>
  </si>
  <si>
    <t>Ressourcer per medarbejder</t>
  </si>
  <si>
    <t>kg/FTE</t>
  </si>
  <si>
    <t>Vand</t>
  </si>
  <si>
    <t>m3</t>
  </si>
  <si>
    <t>Vandforbrug pr. kvadratmeter</t>
  </si>
  <si>
    <t>m3/m2</t>
  </si>
  <si>
    <t>Kundetilfredshed, Voxmeter, årlig</t>
  </si>
  <si>
    <t>Placering</t>
  </si>
  <si>
    <t>CEM-score</t>
  </si>
  <si>
    <t>Kundetilfredshed efter møder</t>
  </si>
  <si>
    <t>NPS-score 0-100</t>
  </si>
  <si>
    <t> 76</t>
  </si>
  <si>
    <t>Kunder samlet</t>
  </si>
  <si>
    <t>- heraf privatkunder</t>
  </si>
  <si>
    <t xml:space="preserve">Antal </t>
  </si>
  <si>
    <t>- heraf erhvervskunder</t>
  </si>
  <si>
    <t>- heraf boligforeninger, foreninger og organisationer</t>
  </si>
  <si>
    <t>Kundetilgang (netto)</t>
  </si>
  <si>
    <t>Fastholdelse af kunder</t>
  </si>
  <si>
    <t>Kunder i alt med et juridisk gyldigt dokument hos TestaViva</t>
  </si>
  <si>
    <t>(Fejl i rapporteret tal for 2020. KPI = Det samlede antal kunder i Arbejdernes Landsbank, som har oprettet en brugerprofil og et eller flere gyldige juridiske dokumenter på TestaVivas platform.)</t>
  </si>
  <si>
    <t xml:space="preserve">Arbejdernes Landsbank </t>
  </si>
  <si>
    <t>Fuldtidsarbejdsstyrke</t>
  </si>
  <si>
    <t>FTE</t>
  </si>
  <si>
    <r>
      <t>-</t>
    </r>
    <r>
      <rPr>
        <sz val="9"/>
        <color rgb="FF000000"/>
        <rFont val="Calibri"/>
        <family val="2"/>
        <scheme val="minor"/>
      </rPr>
      <t>heraf kvinder</t>
    </r>
  </si>
  <si>
    <r>
      <t>-</t>
    </r>
    <r>
      <rPr>
        <sz val="9"/>
        <color rgb="FF000000"/>
        <rFont val="Calibri"/>
        <family val="2"/>
        <scheme val="minor"/>
      </rPr>
      <t>heraf mænd</t>
    </r>
  </si>
  <si>
    <t>Kønsdiversitet blandt fuldtidsansatte</t>
  </si>
  <si>
    <t>% kvinder</t>
  </si>
  <si>
    <t>% mænd</t>
  </si>
  <si>
    <t>Elever og finanstrainees</t>
  </si>
  <si>
    <t>Kønsdiversitet blandt ledere 
(filialdirektør, filialchef, souschef, stabschef, stabssouschef)</t>
  </si>
  <si>
    <t>mindst 40</t>
  </si>
  <si>
    <t>Lønforskel mellem køn</t>
  </si>
  <si>
    <t>Gange</t>
  </si>
  <si>
    <t>1,17 gange</t>
  </si>
  <si>
    <t>1,2 gange</t>
  </si>
  <si>
    <t>Gennemsnitsanciennitet</t>
  </si>
  <si>
    <t>År</t>
  </si>
  <si>
    <t>Medarbejdertilfredshed målt ved arbejdsglæde/loyalitet</t>
  </si>
  <si>
    <t>0-100</t>
  </si>
  <si>
    <t>80/86</t>
  </si>
  <si>
    <t>Medarbejderomsætningshastighed</t>
  </si>
  <si>
    <t>Sygefravær per medarbejder</t>
  </si>
  <si>
    <t>Dage/FTE</t>
  </si>
  <si>
    <t xml:space="preserve">AL Finans </t>
  </si>
  <si>
    <t>Kønsdiversitet blandt ledere 
(direktør, chef, souschef, stabschef, stabssouschef)</t>
  </si>
  <si>
    <t xml:space="preserve">Arbejdernes Landsbank og AL Finans </t>
  </si>
  <si>
    <t>Kønsdiversitet blandt alle ledere 
(direktion, direktør, vicedirektør, filialdirektør, chef, filialchef, souschef, stabschef, stabssouschef)</t>
  </si>
  <si>
    <t>Tilstedeværelse på bestyrelsesmøder</t>
  </si>
  <si>
    <t>Kønsdiversitet i bestyrelsen</t>
  </si>
  <si>
    <t>mindst 1/3</t>
  </si>
  <si>
    <t>Kønsdiversitet i direktionen 
(ordførende direktør, viceordførende direktør og bankdirektører)</t>
  </si>
  <si>
    <t>Tilstedeværelse på bæredygtighedsudvalgsmøder</t>
  </si>
  <si>
    <t>Lønforskel mellem ordførende direktør og medarbejdere</t>
  </si>
  <si>
    <t>Andel af medarbejdere, der har gennemført certificering i hvidvask/terror</t>
  </si>
  <si>
    <t>Udvikling i antal underretninger om hvidvask</t>
  </si>
  <si>
    <t>&gt; 30</t>
  </si>
  <si>
    <t>Politikker, udvalg og praksisser</t>
  </si>
  <si>
    <t>Politikker</t>
  </si>
  <si>
    <t>Godkendt af</t>
  </si>
  <si>
    <t>Kommentar</t>
  </si>
  <si>
    <t>Politik for samfundsansvar og bæredygtighed</t>
  </si>
  <si>
    <t>Bestyrelsen</t>
  </si>
  <si>
    <t xml:space="preserve">Politikken omfatter Arbejdernes Landsbank og AL Finans og beskriver den overordnede politik for bæredygtighed, risici på området, integration af bæredygtighed i forretningsprocesser, tilgang til stakeholdere samt hvordan vi arbejder for at minimere risici for brud på menneskerettigheder og arbejdstagerrettigheder.  </t>
  </si>
  <si>
    <t>Politik for ansvarlige investeringer og integration af bæredygtighedsrisici</t>
  </si>
  <si>
    <t>Bæredygtighedsudvalget</t>
  </si>
  <si>
    <t xml:space="preserve">Beskriver Arbejdernes Landsbanks politik for, hvordan bæredygtighed og hensynet til ESG integreres i investeringsprocesser og produkter. </t>
  </si>
  <si>
    <t>Erklæring om due diligence-politikker med hensyn til bæredygtighed</t>
  </si>
  <si>
    <t>Kapitalforvaltning</t>
  </si>
  <si>
    <t>Anbefalinger for god selskabsledelse</t>
  </si>
  <si>
    <t>Bestyrelsen og direktionen i Arbejdernes Landsbank har forholdt sig til anbefalingerne for god selskabsledelse.</t>
  </si>
  <si>
    <t>Adfærdsregler (Code of Conduct)</t>
  </si>
  <si>
    <t>Politikken beskriver Arbejdernes Landsbank koncernens politik for og håndtering af interessekonflikter, gaver, whistleblowing samt bekæmpelse af korruption, bestikkelse og hvidvask.</t>
  </si>
  <si>
    <t>Lønpolitik</t>
  </si>
  <si>
    <t>Whistleblowerpolitik</t>
  </si>
  <si>
    <t>Beskrevet i Arbejdernes Landsbank koncernens Adfærdsregler (Code of Conduct)</t>
  </si>
  <si>
    <t>Politik for det underrepræsenterede køn, mangfoldighed og egnethed</t>
  </si>
  <si>
    <t>Ikke offentlig</t>
  </si>
  <si>
    <t>Politik for forebyggelse mod hvidvask og terrorfinansiering samt brud på sanktioner</t>
  </si>
  <si>
    <t>Politik for sund virksomhedskultur</t>
  </si>
  <si>
    <t xml:space="preserve">Kreditpolitik </t>
  </si>
  <si>
    <t>Indeholder beskrivelse af Arbejdernes Landsbank koncernens kreditpolitik, herunder også tilgangen til bæredygtighed og ESG. Politikken er ikke offentlig.</t>
  </si>
  <si>
    <t>Politik for operationel risiko</t>
  </si>
  <si>
    <t>Databeskyttelsespolitik</t>
  </si>
  <si>
    <t>Arbejdsmiljøpolitik</t>
  </si>
  <si>
    <t>Skattepolitik</t>
  </si>
  <si>
    <t>Udvalg</t>
  </si>
  <si>
    <t>Funderet i</t>
  </si>
  <si>
    <t>Direktionen</t>
  </si>
  <si>
    <t>Arbejdernes Landsbanks Bæredygtighedsudvalgs medlemmer er ordførende direktør (formand), alle direktionsmedlemmer, koncernrisikochef, Branding &amp; Kommunikationsdirektør og Projektchef for samfundsansvar og bæredygtighed (sekretær).</t>
  </si>
  <si>
    <t>Nominerings- og aflønningsudvalget</t>
  </si>
  <si>
    <t>Revisions- og risikoudvalget</t>
  </si>
  <si>
    <t>Det rådgivende repræsentantskab</t>
  </si>
  <si>
    <t>Forpligtelser og praksisser</t>
  </si>
  <si>
    <t>Tilsluttet/påbegyndt</t>
  </si>
  <si>
    <t>FN's principper for ansvarlig bankdrift</t>
  </si>
  <si>
    <t>Arbejdernes Landsbank har tilsluttet sig FN's principper i 2021 og har udarbejdet en impact analyse på tværs af bankens udlån og investeringer.</t>
  </si>
  <si>
    <t>FN's principper for ansvarlige investeringer</t>
  </si>
  <si>
    <t>Arbejdernes Landsbank har tilsluttet sig og rapporteret til UN PRI i 2021.</t>
  </si>
  <si>
    <t>FN's Global Compact</t>
  </si>
  <si>
    <t>Arbejdernes Landsbank har tilsluttet sig og rapporteret til UN GC i 2021.</t>
  </si>
  <si>
    <t>GHG rapportering</t>
  </si>
  <si>
    <t>Vi rapporterer på Arbejdernes Landsbanks og AL Finans' indirekte CO2e-udledninger på udlån og investeringer samt egne CO2e-udledninger i henhold til GHG-protokollen.</t>
  </si>
  <si>
    <t>Finansierede CO2e-udledninger</t>
  </si>
  <si>
    <t>Arbejdernes Landsbank anvender principper fra Finans Danmarks CO2e-model til opgørelse af de finansierede udledninger. Modellen er grundlæggende i overensstemmelse med Partnership for Carbon Accounting Financials (PCAF).</t>
  </si>
  <si>
    <t>Støtter Den Danske Naturfond</t>
  </si>
  <si>
    <t xml:space="preserve">Arbejdernes Landsbank har i 2021 doneret 250.000 kr. til Naturfonden svarende til, at over 20.000 m2 areal i Danmark gøres til vild natur og fredes. Dette bidrager til at øge biodiversiteten, passe på truede dyr og planter og binde CO2 i jord, vand og træer.  </t>
  </si>
  <si>
    <t>Tilbyder ESG-rapporteringsværktøj til erhvervskunder</t>
  </si>
  <si>
    <t xml:space="preserve">Vi tilbyder alle erhvervskunder i Arbejdernes Landsbank og AL Finans adgang til platformen Valified - helt uden omkostninger. Platformen gør det muligt for virksomhederne at rapportere om ESG og bæredygtighed nemt, professionelt og online - således at de kan leve op til de stigende krav og forventninger fra investorer, kunder, myndigheder og den øvrige omverden. </t>
  </si>
  <si>
    <t>ESG rapportering</t>
  </si>
  <si>
    <t xml:space="preserve">Arbejdernes Landsbank og AL Finans rapporterer på Finansforeningen/FSR, Danske Revisorer/Nasdaqs anbefalede ESG-hoved- og nøgletal suppleret af en række øvrige relevante nøgletal inden for bankens kerneforretning (udlån og investeringer). </t>
  </si>
  <si>
    <t>FN's verdensmål</t>
  </si>
  <si>
    <t>Arbejdernes Landsbank har rapporteret på bidrag til FN's verdensmål siden 2019. 
I 2020 offentliggjorde Arbejdernes Landsbank sin ambitiøse bæredygtighedsstrategi, og 9 af FN's verdensmål er en integreret del af bæredygtighedsstrategien frem mod 2025.</t>
  </si>
  <si>
    <t>Grønt elforbrug</t>
  </si>
  <si>
    <t>100% af Arbejdernes Landsbanks eget elforbrug dækkes af vedvarende energikilder gennem klimapartnerskab med Ørsted.</t>
  </si>
  <si>
    <t>Økonomisk støtte til hjælpeorganisationer</t>
  </si>
  <si>
    <t>Arbejdernes Landsbank giver hvert år støtte til en række hjælpeorganisationer og velgørende projekter til gavn og glæde for bl.a. børn og unge samt særligt udsatte i samfundet. I 2021 har banken ydet i alt ca. 412.500 kr. i økonomisk støtte til fx. Din Camp, KidsAid samt Børn, Unge &amp; Sorg.</t>
  </si>
  <si>
    <t>Arbejdernes Landsbanks Fond</t>
  </si>
  <si>
    <t>Arbejdernes Landsbanks Fond har til formål at styrke det danske samfund – herunder børn - gennem uddannelse og viden. Fonden drives som selvejende institution og uddeler støtte til videreuddannelse eller efteruddannelse og primært til skoler og læreanstalter, ligesom fonden støtter til enkeltpersoner under uddannelse eller oplæring. I 2021 uddelte fonden støtte for i alt ca. 919.000 kr.</t>
  </si>
  <si>
    <t xml:space="preserve">Referencer </t>
  </si>
  <si>
    <t>Kommentarer</t>
  </si>
  <si>
    <t>FN</t>
  </si>
  <si>
    <t>Portfolio Impact Identification Tool, V2</t>
  </si>
  <si>
    <t>Anvendes til at udføre impact analyse på bankens udlånsportefølje.</t>
  </si>
  <si>
    <t>Investment Portfolio Impact Analysis Tool</t>
  </si>
  <si>
    <t>Anvendes til at udføre impact analyse på bankens investeringsportefølje.</t>
  </si>
  <si>
    <t>Finans Danmark</t>
  </si>
  <si>
    <t>CO2-model for den finansielle sektor</t>
  </si>
  <si>
    <t xml:space="preserve">Vi tager udgangspunkt i principperne i Finans Danmarks CO2e-model til beregning af finansierede emissioner. </t>
  </si>
  <si>
    <t>Landsdækkende Banker/LOPI</t>
  </si>
  <si>
    <t>Regneark til opgørelse af CO2e på erhvervsudlån</t>
  </si>
  <si>
    <t xml:space="preserve">I 2021 har vi ud fra en best-effort tilgang taget udgangspunkt i principperne fra Landsdækkende Banker og LOPI's regnemetode til beregning af CO2e-emissioner på erhvervsfinansiering. </t>
  </si>
  <si>
    <t>Regneark til opgørelse af CO2e på billån og leasing</t>
  </si>
  <si>
    <t>I 2021 har vi ud fra en best-effort tilgang taget udgangspunkt i principperne fra Landsdækkende Banker og LOPI's regnemetode til beregning af CO2e-emissioner på billån og leasing.</t>
  </si>
  <si>
    <t>Finansforeningen/FSR Danske Revisorer/Nasdaq</t>
  </si>
  <si>
    <t>ESG-hoved- og nøgletal i årsrapporten</t>
  </si>
  <si>
    <t>Vi rapporterer på de anbefalede KPI'er. Se regnskabspraksisser herunder.</t>
  </si>
  <si>
    <t>Dataleverandører</t>
  </si>
  <si>
    <t>Data til opgørelse af CO2e på boligudlån</t>
  </si>
  <si>
    <t>Vi har modtaget statistiske emissionsdata på alle ejendomme i Danmark fra Nykredit/Totalkredit til beregning af emissioner på boligfinansiering.</t>
  </si>
  <si>
    <t>Data til opgørelse af CO2e på billån og leasing</t>
  </si>
  <si>
    <t>Vi anvender statistiske emissionsdata leveret af Nationalt Center for Miljø og Energi (DCE) til beregning af emissioner på den fulde portefølje af bilfinansiering i Arbejdernes Landsbank samt bilfinansiering og leasing i AL Finans. DCE medtager kun den udledning/forbrænding, som selve kørslen i bilen afstedkommer (scope 1 og scope 2). Specifikt ift. elbiler tillægger vi Finans Danmarks egen beregning af emissioner fra produktionen af den strøm, som el-biler forbruger (scope 3), og beregningen tager udgangspunkt i Danmarks årlige elmiks for det pågældende kalenderår. For hybridbiler tillægger vi 50 procent af udledningen fra en tilsvarende elbil, jf. ovenstående princip, idet DCEs tilskrivning af emissioner på hybridbiler er en 50/50 vægtning mellem benzin og el.</t>
  </si>
  <si>
    <t>Data til opgørelse af CO2e på erhvervsudlån</t>
  </si>
  <si>
    <t xml:space="preserve">Vi har indhentet emissionsdata fra Danmarks Statistik og har aggreret data ud fra Finanstilsynets branchefordeling. Disse data har vi "mappet" med de enkelte branchers balancetal, således at bankens markedsandel på en given branche kan beregnes og derved også bankens andel af branchens samlede udledning. Denne ”mapning” har i 2021 været mulig i forhold til standardgrupperingen 36. </t>
  </si>
  <si>
    <t>Data til opgørelse af CO2e på investeringer</t>
  </si>
  <si>
    <t xml:space="preserve">Vi indhenter og anvender emissionsdata fra Reuters EIKON system til beregning af finansierede emissioner på investeringsporteføljerne - både i forhold til investeringer på vegne af kunder og ejerkreds samt i forhold til investeringer af egenbeholdningen. </t>
  </si>
  <si>
    <t>Nøgletal</t>
  </si>
  <si>
    <t>Beskrivelse</t>
  </si>
  <si>
    <t>Beregning</t>
  </si>
  <si>
    <t>Klima og miljødata</t>
  </si>
  <si>
    <t>CO2e scope 1</t>
  </si>
  <si>
    <t>Scope 1 emissioner er direkte emissioner, der stammer fra bankens egne eller kontrollerede kilders forbrænding af brændsler.</t>
  </si>
  <si>
    <t>Drivhusgasser (GHG) beregnes på hver enkelt brændselstype.
Emissioner er omregnet til CO2-ækvivalenter (CO2e): CO2e = CO2 + (GWP faktor *CH4) + (GWP faktor *N2O) + (GWP faktor *SF6) + (GWP faktor*HFC) + (GWP faktor*PFC) + (GWP faktor *NF3).</t>
  </si>
  <si>
    <t>CO2e scope 2</t>
  </si>
  <si>
    <t>Scope 2 emissioner er indirekte emissioner, der stammer fra den energi, som Arbejdernes Landsbank har indkøbt.</t>
  </si>
  <si>
    <t>Scope 2 emissioner er beregnet pr. købt MWh af elektricitet og fjernvarme.
Emissioner er omregnet til CO2e: CO2e = CO2 + (GWP faktor *CH4) + (GWP faktor *N2O).</t>
  </si>
  <si>
    <t>CO2e scope 3</t>
  </si>
  <si>
    <t xml:space="preserve">Scope 3 emissioner omfatter alle andre indirekte emissioner, der stammer fra aktiviteter uden for Arbejdernes Landsbank. 
Som finansiel virksomhed udgør scope 3 emissioner i betydelig grad bankens økonomiske aktiviteter, dvs. den afledte CO2e-effekt af finansieringer, investeringer samt leasingaktiviteter. 
Scope 3 emissioner udgør desuden andre indirekte emissioner fra kilder, som banken ikke ejer eller kontrollerer. Det gælder de udledninger, der er forbundet med den værdikæde, som banken indgår i, fx bankens ressourcehåndtering, kantinedrift og transport. </t>
  </si>
  <si>
    <r>
      <t xml:space="preserve">Se faneblad </t>
    </r>
    <r>
      <rPr>
        <b/>
        <sz val="9"/>
        <rFont val="Calibri"/>
        <family val="2"/>
        <scheme val="minor"/>
      </rPr>
      <t>Klimaregnskab</t>
    </r>
    <r>
      <rPr>
        <sz val="9"/>
        <rFont val="Calibri"/>
        <family val="2"/>
        <scheme val="minor"/>
      </rPr>
      <t xml:space="preserve"> for beskrivelse af regnskabspraksisser for henholdsvis de økonomiske aktiviteters CO2e-emissioner, konkret CO2e for boligfinansiering, bilfinansiering, erhvervsfinansiering samt investeringer.
Andre indirekte scope 3-emissioner, som forbundet med bankens interne drift, fremgår af tabellen "Arbejdernes Landsbanks egen CO2e-udledning".</t>
    </r>
  </si>
  <si>
    <t>Energiforbrug</t>
  </si>
  <si>
    <t>Energi er, ligesom emissioner, typisk beregnet baseret på brændselsforbrug multipliceret med konverteringsfaktorer. Den forbrugte energi baserer sig på energi fra scope 1 og 2-kilder samt energi fra vedvarende energikilder.</t>
  </si>
  <si>
    <t>Energiforbrug = Σ (brugt brændselstype (t) * energifaktor pr. type brændsel) pr. brændselstype + (brugt elektricitet (inkl. vedvarende energi) (MWh)) + (brugt fjernvarme inkl. vedvarende kilder til varme (GJ/3,6)).</t>
  </si>
  <si>
    <t>Vedvarende energiandel</t>
  </si>
  <si>
    <t>Hvor meget af den totale forbrugte energi stammer fra vedvarende energikilder. Nogle gange er dette også målt som vedvarende energi vs. ikke-vedvarende energi, men det nøgletal vil være umuligt at beregne i de tilfælde, hvor al energi er fra vedvarende energikilder.</t>
  </si>
  <si>
    <t>Vedvarende energiandel = 
(Vedvarende energi/Energiforbrug) * 100.</t>
  </si>
  <si>
    <t>Vandforbrug</t>
  </si>
  <si>
    <t>Summen af alt vand forbrugt fra alle kilder såsom overfladevand, grundvand, regnvand eller kommunevand. Vandforbrug opgøres brutto, og skulle selskabet også have renset spildevand eller tilsvarende, så kan dette ikke fratrækkes, men kan naturligvis rapporteres separat.</t>
  </si>
  <si>
    <t>Vandforbrug = Summen af alt forbrugt vand - brutto.</t>
  </si>
  <si>
    <t>Udvinding og bearbejdning af råstoffer til rene og brugbare materialer kræver energi og tid, og eftersom der findes en begrænset mængde af ressourcer på kloden, arbejder vi også i Arbejdernes Landsbank med at nedbringe mængden af ressourcer, som banken sender til genbrug og forbrænding.</t>
  </si>
  <si>
    <t>Ressourcehåndtering = 
Summen af alt affald i Metriske Ton.</t>
  </si>
  <si>
    <t>Sociale data</t>
  </si>
  <si>
    <t>Kundetilfredshed</t>
  </si>
  <si>
    <t xml:space="preserve">Det uafhængige analyseinstitut Voxmeter udfører hvert år tilfredshedsmålingen CEM Bank Intelligence blandt tusindvis af tilfældigt udvalgte danske bankkunder i landets 20 største banker. Den maksimale CEM-score er 11.000. </t>
  </si>
  <si>
    <t>I Voxmeters rapport for 2021 indgår mere end 62.000 enkeltindivider, som har besvaret 14 kortere spørgeskemaer i randomiseret rækkefølge.</t>
  </si>
  <si>
    <t>Opgøres for at være i stand til at måle den nødvendige fuldtidsarbejdsstyrke, der skal til for at udføre arbejdet, som har genereret de finansielle nøgletal.
Dette kræver både den lovmæssige opgørelse af gennemsnitligt antal medarbejdere (FTE’er) (dvs. fuldtidsansatte + kompenseret overarbejde + omberegnede timeansatte) tillagt midlertidigt ansatte/vikarer omberegnet til fuldtidsækvivalenter.</t>
  </si>
  <si>
    <t>Fuldtidsarbejdsstyrke = FTE’er + midlertidig arbejdskraft. 
Tallet er gældende pr. 31. december 2021 og tæller Arbejdernes Landsbank og AL Finans.</t>
  </si>
  <si>
    <t>Kønsdiversitet er beregnet både for FTE’er og for midlertidige arbejdere – og derefter summeret for at vise, om der er nogle kønsdiversitetsskævheder pr. kontrakttype og for hele arbejdsstyrken.</t>
  </si>
  <si>
    <t>Kønsdiversitet = ((Kvindelige FTE’er + Kvindelige midlertidige arbejdere)/ (Fuldtidsarbejdsstyrken)) * 100. 
Tallet er beregnet for Arbejdernes Landsbank og AL Finans.</t>
  </si>
  <si>
    <t>Kønsdiversitet blandt ledere</t>
  </si>
  <si>
    <t>Ifølge årsregnskabsloven kan banken selv afgøre, hvilke lag, der inkluderes. Vi har valgt at inkludere filialdirektører, filialchefer, souschefer, stabschefer og stabssouschefer, som udgør alle bankens ledere minus direktionen.</t>
  </si>
  <si>
    <t>Kønsdiversitet for ledere = ((Kvindelige ledere)/(Alle ledere)) * 100.
Tallet er beregnet for Arbejdernes Landsbank og AL Finans.</t>
  </si>
  <si>
    <t>Ligestilling på aflønning – inkl. bonusser, pension, etc. Hvor mange gange kan den kvindelige medianløn dækkes af den mandlige medianløn. Der arbejdes med medianer frem for gennemsnit for ikke at skævvride nøgletallet med ekstremt dyre og/eller billige medarbejdere.</t>
  </si>
  <si>
    <t>Lønforskel mellem køn = Median mandlig løn/Median kvindelig løn.
Tallet er beregnet for Arbejdernes Landsbank, dvs. uden AL Finans.</t>
  </si>
  <si>
    <t>Medarbejderomsætningshastighed er beregnet for både frivilligt og ufrivilligt forladende medarbejdere. Pensioneringer indgår i de ufrivilligt forladende medarbejdere. Nøgletallet dækker kun bankens egne FTE’er.</t>
  </si>
  <si>
    <t>Medarbejderomsætningshastighed = ((Frivillige + Ufrivillige forladende FTE’er)/FTE’er) * 100. 
Tallet er beregnet for Arbejdernes Landsbank, dvs. uden AL Finans</t>
  </si>
  <si>
    <t>Sygefravær</t>
  </si>
  <si>
    <t>Antal fulde dage, som alle bankens medarbejdere er syge og derfor ikke er på job i forhold til total antal FTE’er. Barselsorlov er ikke inkluderet.</t>
  </si>
  <si>
    <t>Sygefravær = (Antal sygedage for alle egne FTE’er i perioden) /(Total FTE’er). 
Tallet er beregnet for Arbejdernes Landsbank, dvs. uden AL Finans</t>
  </si>
  <si>
    <t>Andel af fastholdte kunder fra den ene periode til den næste.</t>
  </si>
  <si>
    <t>Fastholdelse af kunder: ((Antal kunder ved afslutningen af perioden) – (Nye kunder, der er kommet til i perioden)) / (Antal kunder ved begyndelsen af perioden)) * 100. 
Tallet er beregnet for Arbejdernes Landsbank, dvs. uden AL Finans</t>
  </si>
  <si>
    <t>Ledelsesdata</t>
  </si>
  <si>
    <t>Lønforskel mellem CEO og medarbejdere</t>
  </si>
  <si>
    <t>Hvor mange gange medarbejdernes medianløn kan dækkes af CEO-kompensationen som et udtryk for social lighed. Der arbejdes med medianlønnen frem for gennemsnittet for ikke at skævvride nøgletallet med ekstremt dyre og/eller billige medarbejdere.</t>
  </si>
  <si>
    <t>Lønforskel mellem CEO og medarbejdere = CEO kompensation/Median medarbejderløn.</t>
  </si>
  <si>
    <t>Kønsdiversitet i direktionen</t>
  </si>
  <si>
    <t>Dette tal inkluderer hele bankens direktion.</t>
  </si>
  <si>
    <t>Kønsdiversitet for ledere = ((Kvindelige ledere) / (Alle ledere)) * 100.
Tallet er beregnet for Arbejdernes Landsbank, dvs. uden AL Finans.</t>
  </si>
  <si>
    <t>Bestyrelsens kønsdiversitet</t>
  </si>
  <si>
    <t xml:space="preserve">Kønsdiversitet i den fulde bestyrelse, undtagen politisk udpegede medlemmer. </t>
  </si>
  <si>
    <t>Bestyrelsens kønsdiversitet = ((Kvindelige Generalforsamlingsvalgte
bestyrelsesmedlemmer) / (Alle generalforsamlingsvalgte bestyrelsesmedlemmer)) * 100.</t>
  </si>
  <si>
    <t>Måler aktivitetsniveauet for bankens bestyrelsesmedlemmer.</t>
  </si>
  <si>
    <t>Tilstedeværelse på bestyrelsesmøder = ((ΣAntal bestyrelsesmøder, hvor man har været til stede) pr. bestyrelsesmedlem /(Antal bestyrelsesmøder * Antal bestyrelsesmedlemmer)) * 100.</t>
  </si>
  <si>
    <t>Måler aktivitetsniveauet for bankens bæredygtighedsudvalgsmedlemmer.</t>
  </si>
  <si>
    <t>Tilstedeværelse på bæredygtighedsudvalgsmøder = ((ΣAntal bæredygtighedsudvalgsmøder, hvor man har været tilstede) pr. bæredygtighedsudvalgsmedlem /(Antal bæredygtighedsudvalgsmøder * Antal bæredygtighedsudvalgsmedlemmer)) * 100.</t>
  </si>
  <si>
    <r>
      <rPr>
        <b/>
        <sz val="9"/>
        <color theme="1"/>
        <rFont val="Calibri"/>
        <family val="2"/>
        <scheme val="minor"/>
      </rPr>
      <t xml:space="preserve">
Baggrund og metode
</t>
    </r>
    <r>
      <rPr>
        <sz val="9"/>
        <color theme="1"/>
        <rFont val="Calibri"/>
        <family val="2"/>
        <scheme val="minor"/>
      </rPr>
      <t xml:space="preserve">Arbejdernes Landsbank har underskrevet FN's principper for ansvarlig bankdrift (PRB) og forpligtet sig til at implementere seks strategiske principper i bankens forretning og praksisser. Arbejdernes Landsbank anvender PRB som overordnet strategisk ramme omkring arbejdet med samfundsansvar og bæredygtighed. Et af de første skridt i implementeringen af PRB, som Arbejdernes Landsbank leverer på, er at gennemføre koncernens første indledende impact analyse, identificere de væsentligste positive såvel som negative impact områder samt kvantificere ét af dem.
Arbejdernes Landsbank har anvendt værktøjerne FN's Portfolio Impact Identification Tool på udlånssiden samt FN's Investment Portfolio Impact Analysis Tool på investeringssiden. Begge tools er udviklet for at supportere os som PRB-signatory i at kunne identificere væsentligste impact områder på tværs af bankens udlåns- og investeringsporteføljer - med henblik på at kunne øge de positive påvirkninger og nedbringe de negative påvirkninger gennem produkter, ydelser og rådgivning. Impact analysen består af følgende skridt:
</t>
    </r>
  </si>
  <si>
    <t xml:space="preserve">Det omfattede forretningsomfang i impact analysen er opgjort pr. 31. december 2021 på udlånssiden og medio december 2021 på investeringssiden. Det omfattede forretningsomfang i impact analysen er valgt ud fra, at Arbejdernes Landsbank og AL Finans har en direkte adgang til eller direkte indflydelse på at påvirke sammensætningen af aktiviteterne. I afdækningen af forretningsomfang inkluderes udlån på balancen, investeringer på vegne af kunder og ejerkreds og investeringer af egenbeholdningen i Arbejdernes Landsbank samt billån og leasing i AL Finans. Det omfattede forretningsomfang i analysen kan ikke sammenlignes med balancen i Arbejdernes Landsbank koncernens årsregnskab. Dette skyldes, at der i forretningsomfanget i analysen indgår udlån og investeringer, som ikke er balanceført hos Arbejdernes Landsbank, fx investeringer på vegne af vores kunder, samt at Vestjysk Bank er udelukket fra analysen i 2021. Det er intentionen, at Vestjysk Banks forretningsaktiviteter skal inkluderes i 2022-rapporteringen. </t>
  </si>
  <si>
    <r>
      <rPr>
        <b/>
        <sz val="9"/>
        <color theme="1"/>
        <rFont val="Calibri"/>
        <family val="2"/>
        <scheme val="minor"/>
      </rPr>
      <t>Baggrund</t>
    </r>
    <r>
      <rPr>
        <sz val="9"/>
        <color theme="1"/>
        <rFont val="Calibri"/>
        <family val="2"/>
        <scheme val="minor"/>
      </rPr>
      <t xml:space="preserve">
Arbejdernes Landsbank ønsker at rapportere på sin egen samt AL Finans' miljøpåvirkning hvert år. Rapporteringsprincipper og datagrundlag er beskrevet under tabellerne. Rapporteringsperioden dækker som udgangspunkt perioden 1/1 til 31/12 for det relevante rapporteringsår. Desværre har alle fjernvarmeselskaber i Danmark ikke installeret digitale varmemålere på forbruget og opgiver først manuelt årsforbruget i marts/april. Derfor er det en lille mængde af data, som benytter sig af tidligst tilgængelige data (året forinden). Vandregnskaber fra de lokale fjernvarmeselskaber benytter i nogle tilfælde forskudte regnskabsår og har ingen standardperiode. Derfor benytter vi årsopgørelser, der dækker 12 måneders forbrug, som kan dække både det pågældende år og året forinden.  </t>
    </r>
  </si>
  <si>
    <t>mio. DKK</t>
  </si>
  <si>
    <t>Andel i procent af aktiver i alt</t>
  </si>
  <si>
    <r>
      <rPr>
        <b/>
        <sz val="9"/>
        <color theme="1"/>
        <rFont val="Calibri"/>
        <family val="2"/>
        <scheme val="minor"/>
      </rPr>
      <t>Sådan har vi opgjort eligibility</t>
    </r>
    <r>
      <rPr>
        <sz val="9"/>
        <color theme="1"/>
        <rFont val="Calibri"/>
        <family val="2"/>
        <scheme val="minor"/>
      </rPr>
      <t xml:space="preserve"> 
Opgørelsen af eligible og non-eligible eksponeringer tager udgangspunkt i den NACE-kode, hvormed en eksponering eller en erhvervskunde er registreret. Det er en forudsætning, at eksponeringen kan kædes til et aktiv/aktivitet. Da Arbejdernes Landsbank ikke anvender NACE-koder til identifikation af kunders aktivitetsområde, men branchekoder jf. DB07, er den reelle identifikation foregået via en mapping af NACE-koder i Taksonomikompasset til danske branchekoder (link til EU Taksonomikompasset: https://ec.europa.eu/sustainable-finance-taxonomy/documents/taxonomy.xlsx). Opgørelsen dækker den bogførte værdi af eksponeringen. 
</t>
    </r>
    <r>
      <rPr>
        <b/>
        <sz val="9"/>
        <color theme="1"/>
        <rFont val="Calibri"/>
        <family val="2"/>
        <scheme val="minor"/>
      </rPr>
      <t>Aktiver i alt</t>
    </r>
    <r>
      <rPr>
        <sz val="9"/>
        <color theme="1"/>
        <rFont val="Calibri"/>
        <family val="2"/>
        <scheme val="minor"/>
      </rPr>
      <t xml:space="preserve">
Aktiver i alt er defineret som den regnskabsmæssige balanceværdi for aktiverne pr. 31. december 2021 fratrukket eksponeringer mod centraladministrationer, centralbanker og overnationale udstedere. 
</t>
    </r>
    <r>
      <rPr>
        <b/>
        <sz val="9"/>
        <color theme="1"/>
        <rFont val="Calibri"/>
        <family val="2"/>
        <scheme val="minor"/>
      </rPr>
      <t>På privat</t>
    </r>
    <r>
      <rPr>
        <sz val="9"/>
        <color theme="1"/>
        <rFont val="Calibri"/>
        <family val="2"/>
        <scheme val="minor"/>
      </rPr>
      <t xml:space="preserve"> 
Opgørelse af eligible-eksponeringer over for privatkunder er baseret på, om det aktiv/den aktivitet, som en eksponering finansierer, er registreret med en NACE-kode, tilsvarende ejendomskode eller anden relevant produktklassifikation. Konkret er eksponeringer, der opfylder produkttyperne boliglån og billån, medtaget som eligible. Disse aktiviteter er omfattet af bilag 1 og bilag 2 til Taksonomiforordningens klimaretsakt ((EU) 2021/2139). Link: https://eur-lex.europa.eu/legal-content/EN/TXT/PDF/?uri=CELEX:32021R2139&amp;from=EN) og fremgår af Taksonomikompasset - henh. Acquisition and ownership of buildings (L68) samt Operation of personal mobility devices, cycle logistics (N77.11, N77.21). Alle øvrige lån til private tælles som non-eligible. 
</t>
    </r>
    <r>
      <rPr>
        <b/>
        <sz val="9"/>
        <color theme="1"/>
        <rFont val="Calibri"/>
        <family val="2"/>
        <scheme val="minor"/>
      </rPr>
      <t>På erhverv</t>
    </r>
    <r>
      <rPr>
        <sz val="9"/>
        <color theme="1"/>
        <rFont val="Calibri"/>
        <family val="2"/>
        <scheme val="minor"/>
      </rPr>
      <t xml:space="preserve"> 
Opgørelsen tager udgangspunkt i eksponeringer mod NFRD-virksomheder, som er defineret som virksomheder med mere end 500 ansatte, og som er underlagt EU's Non-Financial Reporting Directive. Det er alene eksponeringer mod NFRD-virksomheder, som vi har førstehåndsdata på, og hvis sektor samt aktivitet er omfattet af Taksonomikompasset, som kan klassificeres som eligible jf. EU-Kommissionens FAQ af december 2021. I forbindelse med denne første obligatoriske rapportering har vi ingen førstehåndsdata på eksponeringer mod NFRD-virksomheder, hvilket medfører, at ingen erhvervseksponeringer klassificeres som eligible.</t>
    </r>
  </si>
  <si>
    <r>
      <rPr>
        <b/>
        <sz val="9"/>
        <rFont val="Calibri"/>
        <family val="2"/>
        <scheme val="minor"/>
      </rPr>
      <t>Baggrund</t>
    </r>
    <r>
      <rPr>
        <sz val="9"/>
        <rFont val="Calibri"/>
        <family val="2"/>
        <scheme val="minor"/>
      </rPr>
      <t xml:space="preserve">
Klimaregnskabet er udarbejdet med udgangspunkt i GHG-protokollen (Greenhouse Gas Protocol), som er en standard for opgørelse af drivhusgasemissioner. Måling og rapportering af CO</t>
    </r>
    <r>
      <rPr>
        <vertAlign val="subscript"/>
        <sz val="9"/>
        <rFont val="Calibri"/>
        <family val="2"/>
        <scheme val="minor"/>
      </rPr>
      <t>2</t>
    </r>
    <r>
      <rPr>
        <sz val="9"/>
        <rFont val="Calibri"/>
        <family val="2"/>
        <scheme val="minor"/>
      </rPr>
      <t>e bidrager først og fremmest til åbenhed om koncernens udledninger og er en forudsætning for at kunne sætte langsigtede klimamål og tilpasse koncernens forretningsaktiviteter til Parisaftalen. I 2021 inkluderes data for Arbejdernes Landsbank og AL Finans. Det er Arbejdernes Landsbanks intention at inkludere data fra både Arbejdernes Landsbank, AL Finans og Vestjysk Bank. Ifølge GHG-protokollen udarbejdes klimaregnskaber med udgangspunkt i en opdeling mellem direkte og indirekte udledninger. De indirekte udledninger tæller hovedsageligt koncernens finansierede udledninger (scope 3), dvs. den afledte CO</t>
    </r>
    <r>
      <rPr>
        <vertAlign val="subscript"/>
        <sz val="9"/>
        <rFont val="Calibri"/>
        <family val="2"/>
        <scheme val="minor"/>
      </rPr>
      <t>2</t>
    </r>
    <r>
      <rPr>
        <sz val="9"/>
        <rFont val="Calibri"/>
        <family val="2"/>
        <scheme val="minor"/>
      </rPr>
      <t>e-effekt af de virksomheder eller aktiver, som koncernen finansierer eller investerer i. De direkte udledninger tæller koncernens egne udledninger som følge af driften (scope 1 og scope 2). 
Til beregning af de finansierede CO</t>
    </r>
    <r>
      <rPr>
        <vertAlign val="subscript"/>
        <sz val="9"/>
        <rFont val="Calibri"/>
        <family val="2"/>
        <scheme val="minor"/>
      </rPr>
      <t>2</t>
    </r>
    <r>
      <rPr>
        <sz val="9"/>
        <rFont val="Calibri"/>
        <family val="2"/>
        <scheme val="minor"/>
      </rPr>
      <t>e-udledninger anvender vi Finans Danmarks rammeværk og model. Derudover anvendes regnskabspraksisser og regneark, som er blevet til i et fællesskab mellem Finans Danmark, Landsdækkende Banker, LOPI og bankerne. Forretningsomfang til brug for beregningerne, datakilder og datakvalitet er beskrevet herunder. Forretningsomfanget indeholdt i CO</t>
    </r>
    <r>
      <rPr>
        <vertAlign val="subscript"/>
        <sz val="9"/>
        <rFont val="Calibri"/>
        <family val="2"/>
        <scheme val="minor"/>
      </rPr>
      <t>2</t>
    </r>
    <r>
      <rPr>
        <sz val="9"/>
        <rFont val="Calibri"/>
        <family val="2"/>
        <scheme val="minor"/>
      </rPr>
      <t>e-beregningerne på udlån er opgjort pr. 31. december 2021 - mens forretningsomfanget til beregningerne på investeringssiden er opgjort ud fra beholdninger og markedsværdier medio december 2021. CO</t>
    </r>
    <r>
      <rPr>
        <vertAlign val="subscript"/>
        <sz val="9"/>
        <rFont val="Calibri"/>
        <family val="2"/>
        <scheme val="minor"/>
      </rPr>
      <t>2</t>
    </r>
    <r>
      <rPr>
        <sz val="9"/>
        <rFont val="Calibri"/>
        <family val="2"/>
        <scheme val="minor"/>
      </rPr>
      <t>e-beregningerne er estimeret ud fra en best effort basis og inkluderer både specifikke data og statistiske data. Derfor skal opgørelsen ses som et estimat. Det vil fortsat være et fokusområde for Arbejdernes Landsbank at øge andelen af specifikke data til disse beregninger, og vi arbejder hele tiden på at forbedre data og regnskabspraksisser. Datakvaliteten for de enkelte aktivklasser er anført nederst i dette faneblad. På udlånsområdet er forbrugslån, forbrugskreditter og bådlån i Arbejdernes Landsbank samt lån til motorcykler, lån til campingvogne og factoring i AL Finans ikke indeholdt i CO</t>
    </r>
    <r>
      <rPr>
        <vertAlign val="subscript"/>
        <sz val="9"/>
        <rFont val="Calibri"/>
        <family val="2"/>
        <scheme val="minor"/>
      </rPr>
      <t>2</t>
    </r>
    <r>
      <rPr>
        <sz val="9"/>
        <rFont val="Calibri"/>
        <family val="2"/>
        <scheme val="minor"/>
      </rPr>
      <t>e-opgørelsen, og på investeringsområdet er skibskredit, statsobligationer og kontanter ikke indeholdt i CO</t>
    </r>
    <r>
      <rPr>
        <vertAlign val="subscript"/>
        <sz val="9"/>
        <rFont val="Calibri"/>
        <family val="2"/>
        <scheme val="minor"/>
      </rPr>
      <t>2</t>
    </r>
    <r>
      <rPr>
        <sz val="9"/>
        <rFont val="Calibri"/>
        <family val="2"/>
        <scheme val="minor"/>
      </rPr>
      <t>e-opgørelsen. Årsagen er, at der ikke findes data og beregningsmetoder for disse aktivklasser.</t>
    </r>
  </si>
  <si>
    <r>
      <t>Total finansieret indirekte CO</t>
    </r>
    <r>
      <rPr>
        <b/>
        <vertAlign val="subscript"/>
        <sz val="9"/>
        <color theme="1"/>
        <rFont val="Calibri"/>
        <family val="2"/>
        <scheme val="minor"/>
      </rPr>
      <t>2</t>
    </r>
    <r>
      <rPr>
        <b/>
        <sz val="9"/>
        <color theme="1"/>
        <rFont val="Calibri"/>
        <family val="2"/>
        <scheme val="minor"/>
      </rPr>
      <t>e-udledning 2021</t>
    </r>
  </si>
  <si>
    <r>
      <t>CO</t>
    </r>
    <r>
      <rPr>
        <b/>
        <vertAlign val="subscript"/>
        <sz val="9"/>
        <color theme="1"/>
        <rFont val="Calibri"/>
        <family val="2"/>
        <scheme val="minor"/>
      </rPr>
      <t>2</t>
    </r>
    <r>
      <rPr>
        <b/>
        <sz val="9"/>
        <color theme="1"/>
        <rFont val="Calibri"/>
        <family val="2"/>
        <scheme val="minor"/>
      </rPr>
      <t>e-aftryk
(Ton CO</t>
    </r>
    <r>
      <rPr>
        <b/>
        <vertAlign val="subscript"/>
        <sz val="9"/>
        <color theme="1"/>
        <rFont val="Calibri"/>
        <family val="2"/>
        <scheme val="minor"/>
      </rPr>
      <t>2</t>
    </r>
    <r>
      <rPr>
        <b/>
        <sz val="9"/>
        <color theme="1"/>
        <rFont val="Calibri"/>
        <family val="2"/>
        <scheme val="minor"/>
      </rPr>
      <t xml:space="preserve">e/mio. DKK) </t>
    </r>
  </si>
  <si>
    <r>
      <t>CO</t>
    </r>
    <r>
      <rPr>
        <b/>
        <vertAlign val="subscript"/>
        <sz val="9"/>
        <color theme="1"/>
        <rFont val="Calibri"/>
        <family val="2"/>
        <scheme val="minor"/>
      </rPr>
      <t>2</t>
    </r>
    <r>
      <rPr>
        <b/>
        <sz val="9"/>
        <color theme="1"/>
        <rFont val="Calibri"/>
        <family val="2"/>
        <scheme val="minor"/>
      </rPr>
      <t>e-udledning 
(Ton CO</t>
    </r>
    <r>
      <rPr>
        <b/>
        <vertAlign val="subscript"/>
        <sz val="9"/>
        <color theme="1"/>
        <rFont val="Calibri"/>
        <family val="2"/>
        <scheme val="minor"/>
      </rPr>
      <t>2</t>
    </r>
    <r>
      <rPr>
        <b/>
        <sz val="9"/>
        <color theme="1"/>
        <rFont val="Calibri"/>
        <family val="2"/>
        <scheme val="minor"/>
      </rPr>
      <t>e)</t>
    </r>
  </si>
  <si>
    <r>
      <t>Andel af CO</t>
    </r>
    <r>
      <rPr>
        <b/>
        <vertAlign val="subscript"/>
        <sz val="9"/>
        <color theme="1"/>
        <rFont val="Calibri"/>
        <family val="2"/>
        <scheme val="minor"/>
      </rPr>
      <t>2</t>
    </r>
    <r>
      <rPr>
        <b/>
        <sz val="9"/>
        <color theme="1"/>
        <rFont val="Calibri"/>
        <family val="2"/>
        <scheme val="minor"/>
      </rPr>
      <t>e-udledning (%)</t>
    </r>
  </si>
  <si>
    <r>
      <rPr>
        <b/>
        <sz val="9"/>
        <color theme="1"/>
        <rFont val="Calibri"/>
        <family val="2"/>
        <scheme val="minor"/>
      </rPr>
      <t>Regnskabspraksis:</t>
    </r>
    <r>
      <rPr>
        <sz val="9"/>
        <color theme="1"/>
        <rFont val="Calibri"/>
        <family val="2"/>
        <scheme val="minor"/>
      </rPr>
      <t xml:space="preserve"> 
Forretningsomfanget indeholdt i estimering af den totale CO</t>
    </r>
    <r>
      <rPr>
        <vertAlign val="subscript"/>
        <sz val="9"/>
        <color theme="1"/>
        <rFont val="Calibri"/>
        <family val="2"/>
        <scheme val="minor"/>
      </rPr>
      <t>2</t>
    </r>
    <r>
      <rPr>
        <sz val="9"/>
        <color theme="1"/>
        <rFont val="Calibri"/>
        <family val="2"/>
        <scheme val="minor"/>
      </rPr>
      <t>e-udledning er på udlån opgjort ultimo året og på investeringer opgjort medio december 2021. Forretningsomfanget inkluderer aktiviteter, som Arbejdernes Landsbank og AL Finans har mulighed for at kunne påvirke gennem produkter og rådgivning. 
Finansieret udledning af drivhusgasser beregnes i Ton CO</t>
    </r>
    <r>
      <rPr>
        <vertAlign val="subscript"/>
        <sz val="9"/>
        <color theme="1"/>
        <rFont val="Calibri"/>
        <family val="2"/>
        <scheme val="minor"/>
      </rPr>
      <t>2</t>
    </r>
    <r>
      <rPr>
        <sz val="9"/>
        <color theme="1"/>
        <rFont val="Calibri"/>
        <family val="2"/>
        <scheme val="minor"/>
      </rPr>
      <t>-ækvivalenter (Ton CO</t>
    </r>
    <r>
      <rPr>
        <vertAlign val="subscript"/>
        <sz val="9"/>
        <color theme="1"/>
        <rFont val="Calibri"/>
        <family val="2"/>
        <scheme val="minor"/>
      </rPr>
      <t>2</t>
    </r>
    <r>
      <rPr>
        <sz val="9"/>
        <color theme="1"/>
        <rFont val="Calibri"/>
        <family val="2"/>
        <scheme val="minor"/>
      </rPr>
      <t>e) og omfatter finansierede aktiviteters scope 1 og scope 2-udledninger omregnet til ton CO</t>
    </r>
    <r>
      <rPr>
        <vertAlign val="subscript"/>
        <sz val="9"/>
        <color theme="1"/>
        <rFont val="Calibri"/>
        <family val="2"/>
        <scheme val="minor"/>
      </rPr>
      <t>2</t>
    </r>
    <r>
      <rPr>
        <sz val="9"/>
        <color theme="1"/>
        <rFont val="Calibri"/>
        <family val="2"/>
        <scheme val="minor"/>
      </rPr>
      <t>e i tråd med GHG-protokollen. Den samlede udledning udtrykkes i ton CO</t>
    </r>
    <r>
      <rPr>
        <vertAlign val="subscript"/>
        <sz val="9"/>
        <color theme="1"/>
        <rFont val="Calibri"/>
        <family val="2"/>
        <scheme val="minor"/>
      </rPr>
      <t>2</t>
    </r>
    <r>
      <rPr>
        <sz val="9"/>
        <color theme="1"/>
        <rFont val="Calibri"/>
        <family val="2"/>
        <scheme val="minor"/>
      </rPr>
      <t>e, mens CO</t>
    </r>
    <r>
      <rPr>
        <vertAlign val="subscript"/>
        <sz val="9"/>
        <color theme="1"/>
        <rFont val="Calibri"/>
        <family val="2"/>
        <scheme val="minor"/>
      </rPr>
      <t>2</t>
    </r>
    <r>
      <rPr>
        <sz val="9"/>
        <color theme="1"/>
        <rFont val="Calibri"/>
        <family val="2"/>
        <scheme val="minor"/>
      </rPr>
      <t>e-aftrykket udtrykkes i ton CO</t>
    </r>
    <r>
      <rPr>
        <vertAlign val="subscript"/>
        <sz val="9"/>
        <color theme="1"/>
        <rFont val="Calibri"/>
        <family val="2"/>
        <scheme val="minor"/>
      </rPr>
      <t>2</t>
    </r>
    <r>
      <rPr>
        <sz val="9"/>
        <color theme="1"/>
        <rFont val="Calibri"/>
        <family val="2"/>
        <scheme val="minor"/>
      </rPr>
      <t>e/finansieret million danske kroner.</t>
    </r>
  </si>
  <si>
    <r>
      <t>Boligfinansiering, CO</t>
    </r>
    <r>
      <rPr>
        <b/>
        <vertAlign val="subscript"/>
        <sz val="9"/>
        <color theme="1"/>
        <rFont val="Calibri"/>
        <family val="2"/>
        <scheme val="minor"/>
      </rPr>
      <t>2</t>
    </r>
    <r>
      <rPr>
        <b/>
        <sz val="9"/>
        <color theme="1"/>
        <rFont val="Calibri"/>
        <family val="2"/>
        <scheme val="minor"/>
      </rPr>
      <t>e-udledning 2021</t>
    </r>
  </si>
  <si>
    <r>
      <t>CO</t>
    </r>
    <r>
      <rPr>
        <b/>
        <vertAlign val="subscript"/>
        <sz val="9"/>
        <color theme="1"/>
        <rFont val="Calibri"/>
        <family val="2"/>
        <scheme val="minor"/>
      </rPr>
      <t>2</t>
    </r>
    <r>
      <rPr>
        <b/>
        <sz val="9"/>
        <color theme="1"/>
        <rFont val="Calibri"/>
        <family val="2"/>
        <scheme val="minor"/>
      </rPr>
      <t>e-udledning
LTV-skaleret (Ton CO</t>
    </r>
    <r>
      <rPr>
        <b/>
        <vertAlign val="subscript"/>
        <sz val="9"/>
        <color theme="1"/>
        <rFont val="Calibri"/>
        <family val="2"/>
        <scheme val="minor"/>
      </rPr>
      <t>2</t>
    </r>
    <r>
      <rPr>
        <b/>
        <sz val="9"/>
        <color theme="1"/>
        <rFont val="Calibri"/>
        <family val="2"/>
        <scheme val="minor"/>
      </rPr>
      <t xml:space="preserve">e) </t>
    </r>
  </si>
  <si>
    <r>
      <t>Andel af CO</t>
    </r>
    <r>
      <rPr>
        <b/>
        <vertAlign val="subscript"/>
        <sz val="9"/>
        <color theme="1"/>
        <rFont val="Calibri"/>
        <family val="2"/>
        <scheme val="minor"/>
      </rPr>
      <t>2</t>
    </r>
    <r>
      <rPr>
        <b/>
        <sz val="9"/>
        <color theme="1"/>
        <rFont val="Calibri"/>
        <family val="2"/>
        <scheme val="minor"/>
      </rPr>
      <t xml:space="preserve">e, som er
LTV-skaleret (%) </t>
    </r>
  </si>
  <si>
    <r>
      <t>CO</t>
    </r>
    <r>
      <rPr>
        <b/>
        <vertAlign val="subscript"/>
        <sz val="9"/>
        <color theme="1"/>
        <rFont val="Calibri"/>
        <family val="2"/>
        <scheme val="minor"/>
      </rPr>
      <t>2</t>
    </r>
    <r>
      <rPr>
        <b/>
        <sz val="9"/>
        <color theme="1"/>
        <rFont val="Calibri"/>
        <family val="2"/>
        <scheme val="minor"/>
      </rPr>
      <t>e-aftryk 
LTV-skaleret (Ton CO</t>
    </r>
    <r>
      <rPr>
        <b/>
        <vertAlign val="subscript"/>
        <sz val="9"/>
        <color theme="1"/>
        <rFont val="Calibri"/>
        <family val="2"/>
        <scheme val="minor"/>
      </rPr>
      <t>2</t>
    </r>
    <r>
      <rPr>
        <b/>
        <sz val="9"/>
        <color theme="1"/>
        <rFont val="Calibri"/>
        <family val="2"/>
        <scheme val="minor"/>
      </rPr>
      <t xml:space="preserve">e/mio. DKK) </t>
    </r>
  </si>
  <si>
    <r>
      <rPr>
        <b/>
        <sz val="9"/>
        <color theme="1"/>
        <rFont val="Calibri"/>
        <family val="2"/>
        <scheme val="minor"/>
      </rPr>
      <t xml:space="preserve">Regnskabspraksis:  </t>
    </r>
    <r>
      <rPr>
        <sz val="9"/>
        <color theme="1"/>
        <rFont val="Calibri"/>
        <family val="2"/>
        <scheme val="minor"/>
      </rPr>
      <t xml:space="preserve">
Forretningsomfang til brug for beregningerne er opgjort ultimo året og omfatter alt boliglån med pant i fast ejendom til private på Arbejdernes Landsbanks balance. Således er realkreditudlån i Totalkredit ikke medtaget i beregningerne, jf. Finans Danmarks model og rapporteringsprincipper. 
CO</t>
    </r>
    <r>
      <rPr>
        <vertAlign val="subscript"/>
        <sz val="9"/>
        <color theme="1"/>
        <rFont val="Calibri"/>
        <family val="2"/>
        <scheme val="minor"/>
      </rPr>
      <t>2</t>
    </r>
    <r>
      <rPr>
        <sz val="9"/>
        <color theme="1"/>
        <rFont val="Calibri"/>
        <family val="2"/>
        <scheme val="minor"/>
      </rPr>
      <t>e-data er modtaget fra Nykredit/Totalkredit, som har estimeret emissionsdata på baggrund bygningernes energimærke, hvis dette foreligger. For lejligheder estimeres emissionsdata på baggrund af bygningens energimærke, og CO</t>
    </r>
    <r>
      <rPr>
        <vertAlign val="subscript"/>
        <sz val="9"/>
        <color theme="1"/>
        <rFont val="Calibri"/>
        <family val="2"/>
        <scheme val="minor"/>
      </rPr>
      <t>2</t>
    </r>
    <r>
      <rPr>
        <sz val="9"/>
        <color theme="1"/>
        <rFont val="Calibri"/>
        <family val="2"/>
        <scheme val="minor"/>
      </rPr>
      <t>e tilskrives lejligheden svarende til den enkelte boligs andel af bygningens samlede areal. Har bygningen intet energimærke, er estimatet baseret på anden viden om den enkelte ejendom (energikilde, bygningsalder, størrelse, beliggenhed). Datasættet fra Nykredit/Totalkredit anvendes på ca. 90 procent af bankens boligportefølje. For så vidt angår de resterende ca. 10 procent af bankens portefølje, hvor datasættet ikke matcher med bankens registreringer, har vi anvendt et CO</t>
    </r>
    <r>
      <rPr>
        <vertAlign val="subscript"/>
        <sz val="9"/>
        <color theme="1"/>
        <rFont val="Calibri"/>
        <family val="2"/>
        <scheme val="minor"/>
      </rPr>
      <t>2</t>
    </r>
    <r>
      <rPr>
        <sz val="9"/>
        <color theme="1"/>
        <rFont val="Calibri"/>
        <family val="2"/>
        <scheme val="minor"/>
      </rPr>
      <t>e-emissionstal for et gennemsnitligt parcelhus. 
Estimerede CO</t>
    </r>
    <r>
      <rPr>
        <vertAlign val="subscript"/>
        <sz val="9"/>
        <color theme="1"/>
        <rFont val="Calibri"/>
        <family val="2"/>
        <scheme val="minor"/>
      </rPr>
      <t>2</t>
    </r>
    <r>
      <rPr>
        <sz val="9"/>
        <color theme="1"/>
        <rFont val="Calibri"/>
        <family val="2"/>
        <scheme val="minor"/>
      </rPr>
      <t xml:space="preserve">e-data kan i sagens natur ikke opfange den enkelte boligs specifikke energiforbrug eller energiforsyningskilde (fx om strømmen kommer fra vedvarende energikilder), da evt. ændringer i forbrug og energikilde først vil kunne afspejles i gennemsnittet, når anvendelsen opnår betydelig udbredelse blandt mange boligejere. Derfor skal opgørelsen ovenfor ses som et estimat. Datakvaliteten for de enkelte data fremgår af tabellen nederst i dette faneblad. </t>
    </r>
  </si>
  <si>
    <r>
      <t>Bilfinansiering i Arbejdernes Landsbank, CO</t>
    </r>
    <r>
      <rPr>
        <b/>
        <vertAlign val="subscript"/>
        <sz val="9"/>
        <color theme="1"/>
        <rFont val="Calibri"/>
        <family val="2"/>
        <scheme val="minor"/>
      </rPr>
      <t>2</t>
    </r>
    <r>
      <rPr>
        <b/>
        <sz val="9"/>
        <color theme="1"/>
        <rFont val="Calibri"/>
        <family val="2"/>
        <scheme val="minor"/>
      </rPr>
      <t>e-udledning 2021</t>
    </r>
  </si>
  <si>
    <r>
      <t>CO</t>
    </r>
    <r>
      <rPr>
        <b/>
        <vertAlign val="subscript"/>
        <sz val="9"/>
        <color theme="1"/>
        <rFont val="Calibri"/>
        <family val="2"/>
        <scheme val="minor"/>
      </rPr>
      <t>2</t>
    </r>
    <r>
      <rPr>
        <b/>
        <sz val="9"/>
        <color theme="1"/>
        <rFont val="Calibri"/>
        <family val="2"/>
        <scheme val="minor"/>
      </rPr>
      <t>e-Udledning 
(Ton CO</t>
    </r>
    <r>
      <rPr>
        <b/>
        <vertAlign val="subscript"/>
        <sz val="9"/>
        <color theme="1"/>
        <rFont val="Calibri"/>
        <family val="2"/>
        <scheme val="minor"/>
      </rPr>
      <t>2</t>
    </r>
    <r>
      <rPr>
        <b/>
        <sz val="9"/>
        <color theme="1"/>
        <rFont val="Calibri"/>
        <family val="2"/>
        <scheme val="minor"/>
      </rPr>
      <t>e)</t>
    </r>
  </si>
  <si>
    <r>
      <rPr>
        <b/>
        <sz val="9"/>
        <color theme="1"/>
        <rFont val="Calibri"/>
        <family val="2"/>
        <scheme val="minor"/>
      </rPr>
      <t xml:space="preserve">Regnskabspraksis: </t>
    </r>
    <r>
      <rPr>
        <sz val="9"/>
        <color theme="1"/>
        <rFont val="Calibri"/>
        <family val="2"/>
        <scheme val="minor"/>
      </rPr>
      <t xml:space="preserve"> 
Forretningsomfang til brug for beregningerne er opgjort ultimo året. Alt billån til privatkunder er inkluderet i beregningerne. 
Til vores første opgørelse af CO</t>
    </r>
    <r>
      <rPr>
        <vertAlign val="subscript"/>
        <sz val="9"/>
        <color theme="1"/>
        <rFont val="Calibri"/>
        <family val="2"/>
        <scheme val="minor"/>
      </rPr>
      <t>2</t>
    </r>
    <r>
      <rPr>
        <sz val="9"/>
        <color theme="1"/>
        <rFont val="Calibri"/>
        <family val="2"/>
        <scheme val="minor"/>
      </rPr>
      <t>e på bil og leasing tager vi udgangspunkt i Finans Danmarks forslag til metode på bil og leasing pr. 27. september 2021, som er en videre udbygning af metoderne fra den første version af Finans Danmarks CO</t>
    </r>
    <r>
      <rPr>
        <vertAlign val="subscript"/>
        <sz val="9"/>
        <color theme="1"/>
        <rFont val="Calibri"/>
        <family val="2"/>
        <scheme val="minor"/>
      </rPr>
      <t>2</t>
    </r>
    <r>
      <rPr>
        <sz val="9"/>
        <color theme="1"/>
        <rFont val="Calibri"/>
        <family val="2"/>
        <scheme val="minor"/>
      </rPr>
      <t>-model. Desuden anvender vi et regneark fra Landsdækkende Banker/LOPI, som indeholder tre forskellige metoder til beregning af CO</t>
    </r>
    <r>
      <rPr>
        <vertAlign val="subscript"/>
        <sz val="9"/>
        <color theme="1"/>
        <rFont val="Calibri"/>
        <family val="2"/>
        <scheme val="minor"/>
      </rPr>
      <t>2</t>
    </r>
    <r>
      <rPr>
        <sz val="9"/>
        <color theme="1"/>
        <rFont val="Calibri"/>
        <family val="2"/>
        <scheme val="minor"/>
      </rPr>
      <t xml:space="preserve"> på biler. Vi anvender metode C, som er den mest udspecificerede version ud af de tre metoder, da vi kender brændstoftype og motorstørrelse på bilerne i porteføljen. Regnearket er internt tilgængeligt og indeholder statistiske emissionsdata på baggrund af grunddata fra DCE (Danish Center for Environmental and Energy) ved Aarhus Universitet. Vi anvender regnearket på den fulde portefølje, selvom vi har adgang til flere specifikke emissionsdata via DMR - Motorregistret - og velvidende at statistiske data og forudsætninger skal opgøres som datakvalitet 4. Dette skyldes usikkerhed omkring de specifikke data i DMR:
1) De specifikke emissionsdata fra DMR bygger på en CO</t>
    </r>
    <r>
      <rPr>
        <vertAlign val="subscript"/>
        <sz val="9"/>
        <color theme="1"/>
        <rFont val="Calibri"/>
        <family val="2"/>
        <scheme val="minor"/>
      </rPr>
      <t>2</t>
    </r>
    <r>
      <rPr>
        <sz val="9"/>
        <color theme="1"/>
        <rFont val="Calibri"/>
        <family val="2"/>
        <scheme val="minor"/>
      </rPr>
      <t>e-norm for hver finansieret bil og er baseret på den enkelte bils drivmiddel, motorstørrelse samt estimerede kørselsforbrug. Udfordringen med disse emissionsdata er imidlertid, at 86 procent af dem er baseret på den gamle målenorm ”New European Driving Cycle” (NEDC), mens 14 procent af dem bygger på den nye ”Worldwide Harmonized Light Vehicle Test Procedure” (WLTP), som i højere grad afspejler kørselsmønstret ved virkelig kørsel og derfor giver et mere retvisende billede af bilens reelle brændstofforbrug og CO</t>
    </r>
    <r>
      <rPr>
        <vertAlign val="subscript"/>
        <sz val="9"/>
        <color theme="1"/>
        <rFont val="Calibri"/>
        <family val="2"/>
        <scheme val="minor"/>
      </rPr>
      <t>2</t>
    </r>
    <r>
      <rPr>
        <sz val="9"/>
        <color theme="1"/>
        <rFont val="Calibri"/>
        <family val="2"/>
        <scheme val="minor"/>
      </rPr>
      <t>-emission. 
2) Derudover tager de specifikke emissionsdata fra DMR på specifikt elbiler kun højde for bilens direkte emissioner (scope 1) og ikke bilens indirekte emissioner fra forbruget af indkøbt el (scope 2). Finans Danmark vurderer, at det mest korrekte er at medtage bilens scope 1 og scope 2, hvilket sikres gennem anvendelse af regnearket og de statistiske data og forudsætninger.
Statistiske emissionsdata kan per definition ikke opfange den enkelte bils specifikke CO</t>
    </r>
    <r>
      <rPr>
        <vertAlign val="subscript"/>
        <sz val="9"/>
        <color theme="1"/>
        <rFont val="Calibri"/>
        <family val="2"/>
        <scheme val="minor"/>
      </rPr>
      <t>2</t>
    </r>
    <r>
      <rPr>
        <sz val="9"/>
        <color theme="1"/>
        <rFont val="Calibri"/>
        <family val="2"/>
        <scheme val="minor"/>
      </rPr>
      <t>e-udledning, da et særlig lavt eller højt kørselsforbrug blandt enkelte bilejere ikke kan opfanges i gennemsnittet. Statistik kan heller ikke opfange, hvor stor en del af kørslen med en plugin hybridbil sker ved brug af el eller benzin. Alligevel mener vi, at anvendelsen af regnearket med statistiske data og forudsætninger giver et godt og retvisende overblik over bilporteføljens samlede drivhusgasudledning - ligesom vi vil kunne måle en ændring i udledninger, i takt med at flere kunder erstatter benzin- og dieselbiler med elbiler og plugin hybridbiler.</t>
    </r>
  </si>
  <si>
    <r>
      <t>Bilfinansiering og leasing i AL Finans, CO</t>
    </r>
    <r>
      <rPr>
        <b/>
        <vertAlign val="subscript"/>
        <sz val="9"/>
        <color theme="1"/>
        <rFont val="Calibri"/>
        <family val="2"/>
        <scheme val="minor"/>
      </rPr>
      <t>2</t>
    </r>
    <r>
      <rPr>
        <b/>
        <sz val="9"/>
        <color theme="1"/>
        <rFont val="Calibri"/>
        <family val="2"/>
        <scheme val="minor"/>
      </rPr>
      <t>e-udledning 2021</t>
    </r>
  </si>
  <si>
    <r>
      <rPr>
        <b/>
        <sz val="9"/>
        <color theme="1"/>
        <rFont val="Calibri"/>
        <family val="2"/>
        <scheme val="minor"/>
      </rPr>
      <t>Regnskabspraksis:</t>
    </r>
    <r>
      <rPr>
        <sz val="9"/>
        <color theme="1"/>
        <rFont val="Calibri"/>
        <family val="2"/>
        <scheme val="minor"/>
      </rPr>
      <t xml:space="preserve">  
Forretningsomfang til brug for beregningerne er opgjort ultimo året. Billån og leasing til privatkunder er inkluderet i beregningerne, og forretningsomfanget er anført som udlån før nedskrivninger. 
Til vores første opgørelse af CO</t>
    </r>
    <r>
      <rPr>
        <vertAlign val="subscript"/>
        <sz val="9"/>
        <color theme="1"/>
        <rFont val="Calibri"/>
        <family val="2"/>
        <scheme val="minor"/>
      </rPr>
      <t>2</t>
    </r>
    <r>
      <rPr>
        <sz val="9"/>
        <color theme="1"/>
        <rFont val="Calibri"/>
        <family val="2"/>
        <scheme val="minor"/>
      </rPr>
      <t>e på bil og leasing tager vi udgangspunkt i Finans Danmarks forslag til metode på bil og leasing pr. 27. september 2021, som er en videre udbygning af metoderne fra den første version af Finans Danmarks CO</t>
    </r>
    <r>
      <rPr>
        <vertAlign val="subscript"/>
        <sz val="9"/>
        <color theme="1"/>
        <rFont val="Calibri"/>
        <family val="2"/>
        <scheme val="minor"/>
      </rPr>
      <t>2</t>
    </r>
    <r>
      <rPr>
        <sz val="9"/>
        <color theme="1"/>
        <rFont val="Calibri"/>
        <family val="2"/>
        <scheme val="minor"/>
      </rPr>
      <t>-model. Desuden anvender vi et regneark fra Landsdækkende Banker/LOPI, som indeholder tre forskellige metoder til beregning af CO</t>
    </r>
    <r>
      <rPr>
        <vertAlign val="subscript"/>
        <sz val="9"/>
        <color theme="1"/>
        <rFont val="Calibri"/>
        <family val="2"/>
        <scheme val="minor"/>
      </rPr>
      <t>2</t>
    </r>
    <r>
      <rPr>
        <sz val="9"/>
        <color theme="1"/>
        <rFont val="Calibri"/>
        <family val="2"/>
        <scheme val="minor"/>
      </rPr>
      <t xml:space="preserve"> på biler. Vi anvender metode C, som er den mest udspecificerede version, da vi kender brændstoftype og motorstørrelse på bilerne i porteføljen. Regnearket er internt tilgængeligt og indeholder statistiske emissionsdata på baggrund af grunddata fra DCE (Danish Center for Environmental and Energy) ved Aarhus Universitet. Vi anvender regnearket på den fulde portefølje, selvom vi har adgang til flere specifikke emissionsdata via DMR - Motorregistret - og velvidende at statistiske data og forudsætninger skal opgøres som datakvalitet 4. Dette skyldes usikkerhed omkring de specifikke data i DMR:
1) De specifikke emissionsdata fra DMR bygger på en CO</t>
    </r>
    <r>
      <rPr>
        <vertAlign val="subscript"/>
        <sz val="9"/>
        <color theme="1"/>
        <rFont val="Calibri"/>
        <family val="2"/>
        <scheme val="minor"/>
      </rPr>
      <t>2</t>
    </r>
    <r>
      <rPr>
        <sz val="9"/>
        <color theme="1"/>
        <rFont val="Calibri"/>
        <family val="2"/>
        <scheme val="minor"/>
      </rPr>
      <t>e-norm for hver finansieret bil og er baseret på den enkelte bils drivmiddel, motorstørrelse samt estimerede kørselsforbrug. Udfordringen med disse emissionsdata er imidlertid, at 86 procent af dem er baseret på den gamle målenorm ”New European Driving Cycle” (NEDC), mens 14 procent af dem bygger på den nye ”Worldwide Harmonized Light Vehicle Test Procedure” (WLTP), som i højere grad afspejler kørselsmønstret ved virkelig kørsel og derfor giver et mere retvisende billede af bilens reelle brændstofforbrug og CO</t>
    </r>
    <r>
      <rPr>
        <vertAlign val="subscript"/>
        <sz val="9"/>
        <color theme="1"/>
        <rFont val="Calibri"/>
        <family val="2"/>
        <scheme val="minor"/>
      </rPr>
      <t>2</t>
    </r>
    <r>
      <rPr>
        <sz val="9"/>
        <color theme="1"/>
        <rFont val="Calibri"/>
        <family val="2"/>
        <scheme val="minor"/>
      </rPr>
      <t>-emission. 
2) Derudover tager de specifikke emissionsdata fra DMR på specifikt elbiler kun højde for bilens direkte emissioner (scope 1) og ikke bilens indirekte emissioner fra forbruget af indkøbt el (scope 2). Finans Danmark vurderer, at det mest korrekte er at medtage bilens scope 1 og scope 2, hvilket sikres gennem anvendelse af regnearket og de statistiske data og forudsætninger.
Statistiske emissionsdata kan per definition ikke opfange den enkelte bils specifikke CO</t>
    </r>
    <r>
      <rPr>
        <vertAlign val="subscript"/>
        <sz val="9"/>
        <color theme="1"/>
        <rFont val="Calibri"/>
        <family val="2"/>
        <scheme val="minor"/>
      </rPr>
      <t>2</t>
    </r>
    <r>
      <rPr>
        <sz val="9"/>
        <color theme="1"/>
        <rFont val="Calibri"/>
        <family val="2"/>
        <scheme val="minor"/>
      </rPr>
      <t>e-udledning, da et særlig lavt eller højt kørselsforbrug blandt enkelte bilejere ikke kan opfanges i gennemsnittet. Statistik kan heller ikke opfange, hvor stor en del af kørslen med en plugin hybridbil sker ved brug af el eller benzin. Alligevel mener vi, at anvendelsen af regnearket med statistiske data og forudsætninger giver et godt og retvisende overblik over bilporteføljens samlede drivhusgasudledning - ligesom vi vil kunne måle en ændring i udledninger, i takt med at flere kunder erstatter benzin- og dieselbiler med elbiler og plugin hybridbiler.</t>
    </r>
  </si>
  <si>
    <r>
      <t>Erhvervsfinansiering i Arbejdernes Landsbank, CO</t>
    </r>
    <r>
      <rPr>
        <b/>
        <vertAlign val="subscript"/>
        <sz val="9"/>
        <color theme="1"/>
        <rFont val="Calibri"/>
        <family val="2"/>
        <scheme val="minor"/>
      </rPr>
      <t>2</t>
    </r>
    <r>
      <rPr>
        <b/>
        <sz val="9"/>
        <color theme="1"/>
        <rFont val="Calibri"/>
        <family val="2"/>
        <scheme val="minor"/>
      </rPr>
      <t>e-udledning 2021</t>
    </r>
  </si>
  <si>
    <r>
      <t>CO</t>
    </r>
    <r>
      <rPr>
        <b/>
        <vertAlign val="subscript"/>
        <sz val="9"/>
        <color theme="1"/>
        <rFont val="Calibri"/>
        <family val="2"/>
        <scheme val="minor"/>
      </rPr>
      <t>2</t>
    </r>
    <r>
      <rPr>
        <b/>
        <sz val="9"/>
        <color theme="1"/>
        <rFont val="Calibri"/>
        <family val="2"/>
        <scheme val="minor"/>
      </rPr>
      <t>e Fordeling</t>
    </r>
  </si>
  <si>
    <r>
      <rPr>
        <b/>
        <sz val="9"/>
        <color theme="1"/>
        <rFont val="Calibri"/>
        <family val="2"/>
        <scheme val="minor"/>
      </rPr>
      <t xml:space="preserve">Regnskabspraksis: </t>
    </r>
    <r>
      <rPr>
        <sz val="9"/>
        <color theme="1"/>
        <rFont val="Calibri"/>
        <family val="2"/>
        <scheme val="minor"/>
      </rPr>
      <t xml:space="preserve"> 
Værdien af bankens eksponeringer er opgjort ultimo året. Alt erhvervsudlån er inkluderet i beregningerne. Tilgodehavender til kreditinstitutter og Nationalbanker er ikke omfattet af opgørelsen. 
Beregning af finansierede emissioner på erhverv kan i princippet kun beregnes, når der foreligger virksomhedsspecifikke data. Virksomhedsspecifikke oplysninger om CO</t>
    </r>
    <r>
      <rPr>
        <vertAlign val="subscript"/>
        <sz val="9"/>
        <color theme="1"/>
        <rFont val="Calibri"/>
        <family val="2"/>
        <scheme val="minor"/>
      </rPr>
      <t>2</t>
    </r>
    <r>
      <rPr>
        <sz val="9"/>
        <color theme="1"/>
        <rFont val="Calibri"/>
        <family val="2"/>
        <scheme val="minor"/>
      </rPr>
      <t>e-udledninger er imidlertid sparsomme især fra små og mellemstore virksomheder, som udgør hele bankens erhvervsportefølje. I 2021 har vi ud fra en best-effort tilgang derfor taget udgangspunkt i principperne fra Landsdækkende Banker og LOPI's regnemetode til beregning af CO</t>
    </r>
    <r>
      <rPr>
        <vertAlign val="subscript"/>
        <sz val="9"/>
        <color theme="1"/>
        <rFont val="Calibri"/>
        <family val="2"/>
        <scheme val="minor"/>
      </rPr>
      <t>2</t>
    </r>
    <r>
      <rPr>
        <sz val="9"/>
        <color theme="1"/>
        <rFont val="Calibri"/>
        <family val="2"/>
        <scheme val="minor"/>
      </rPr>
      <t>e-emissioner fra erhvervsfinansiering. Vi har dog selv indhentet emissionsdata fra Danmarks Statistik for at udvide mængden af emissionsdata, således at CO</t>
    </r>
    <r>
      <rPr>
        <vertAlign val="subscript"/>
        <sz val="9"/>
        <color theme="1"/>
        <rFont val="Calibri"/>
        <family val="2"/>
        <scheme val="minor"/>
      </rPr>
      <t>2</t>
    </r>
    <r>
      <rPr>
        <sz val="9"/>
        <color theme="1"/>
        <rFont val="Calibri"/>
        <family val="2"/>
        <scheme val="minor"/>
      </rPr>
      <t>e-emissioner granuleres på flere sektorer end de 10 brancher, som regnemetoden lægger op til. Vi har aggregeret data ud fra Finanstilsynets branchefordeling. Disse data har vi "mappet" med de enkelte branchers balancetal, således at bankens markedsandel på en given branche kan beregnes og derved også bankens andel af branchens samlede udledning. Denne ”mapping” har i 2021 været mulig i forhold til standardgrupperingen 36 - for overskuelighedens skyld har vi i ovenstående oversigt aggregeret data på 10 brancher. Danmarks Statistiks sektorgennemsnit omfatter alene branchernes scope 1 og scope 2-udledninger. Beregningerne tager derfor ikke højde for virksomhedernes scope 3-udledninger, som for nogle virksomheders vedkommende kan udgøre langt hovedparten af deres drivhusgasemissioner. 
Et CO</t>
    </r>
    <r>
      <rPr>
        <vertAlign val="subscript"/>
        <sz val="9"/>
        <color theme="1"/>
        <rFont val="Calibri"/>
        <family val="2"/>
        <scheme val="minor"/>
      </rPr>
      <t>2</t>
    </r>
    <r>
      <rPr>
        <sz val="9"/>
        <color theme="1"/>
        <rFont val="Calibri"/>
        <family val="2"/>
        <scheme val="minor"/>
      </rPr>
      <t>e-gennemsnit for en hel branche kan per definition ikke opfange klimaindsatsen hos ‘early adopters’ blandt bankens virksomhedskunder, da forbedringer først vil begynde at blive opfanget i branchegennemsnittet, efter at disse har nået en stor udbredelse i hele branchen. Derfor skal opgørelsen ovenfor ses som et estimat og ikke en specifik opgørelse. Vi foretrækker af samme årsag virksomhedsspecifikke CO</t>
    </r>
    <r>
      <rPr>
        <vertAlign val="subscript"/>
        <sz val="9"/>
        <color theme="1"/>
        <rFont val="Calibri"/>
        <family val="2"/>
        <scheme val="minor"/>
      </rPr>
      <t>2</t>
    </r>
    <r>
      <rPr>
        <sz val="9"/>
        <color theme="1"/>
        <rFont val="Calibri"/>
        <family val="2"/>
        <scheme val="minor"/>
      </rPr>
      <t>e data og arbejder på at kunne erstatte sektorgennemsnit med virksomhedsspecifikke CO</t>
    </r>
    <r>
      <rPr>
        <vertAlign val="subscript"/>
        <sz val="9"/>
        <color theme="1"/>
        <rFont val="Calibri"/>
        <family val="2"/>
        <scheme val="minor"/>
      </rPr>
      <t>2</t>
    </r>
    <r>
      <rPr>
        <sz val="9"/>
        <color theme="1"/>
        <rFont val="Calibri"/>
        <family val="2"/>
        <scheme val="minor"/>
      </rPr>
      <t>e-data. Banken tilbyder bl.a. et digitalt værktøj Valified, der skal hjælpe erhvervskunder i gang med bæredygtighedsrapportering, herunder også rapportering af CO</t>
    </r>
    <r>
      <rPr>
        <vertAlign val="subscript"/>
        <sz val="9"/>
        <color theme="1"/>
        <rFont val="Calibri"/>
        <family val="2"/>
        <scheme val="minor"/>
      </rPr>
      <t>2</t>
    </r>
    <r>
      <rPr>
        <sz val="9"/>
        <color theme="1"/>
        <rFont val="Calibri"/>
        <family val="2"/>
        <scheme val="minor"/>
      </rPr>
      <t xml:space="preserve">e. Forhåbningen er, at værditilbuddet over en årrække vil kunne bidrage til at øge tilgængeligheden af virksomhedsspecifikke data blandt vores erhvervskunder. </t>
    </r>
  </si>
  <si>
    <r>
      <t>Erhvervsfinansiering i AL Finans, CO</t>
    </r>
    <r>
      <rPr>
        <b/>
        <vertAlign val="subscript"/>
        <sz val="9"/>
        <color theme="1"/>
        <rFont val="Calibri"/>
        <family val="2"/>
        <scheme val="minor"/>
      </rPr>
      <t>2</t>
    </r>
    <r>
      <rPr>
        <b/>
        <sz val="9"/>
        <color theme="1"/>
        <rFont val="Calibri"/>
        <family val="2"/>
        <scheme val="minor"/>
      </rPr>
      <t>e-udledning 2021</t>
    </r>
  </si>
  <si>
    <r>
      <rPr>
        <b/>
        <sz val="9"/>
        <color theme="1"/>
        <rFont val="Calibri"/>
        <family val="2"/>
        <scheme val="minor"/>
      </rPr>
      <t>Regnskabspraksis:</t>
    </r>
    <r>
      <rPr>
        <sz val="9"/>
        <color theme="1"/>
        <rFont val="Calibri"/>
        <family val="2"/>
        <scheme val="minor"/>
      </rPr>
      <t xml:space="preserve">  
Værdien af AL Finans' eksponeringer er opgjort ultimo året. Erhvervsudlån er inkluderet i beregningerne. Tilgodehavender til kreditinstitutter og Nationalbanker er ikke omfattet af opgørelsen. 
Beregning af finansierede emissioner på erhverv kan i princippet kun beregnes, når der foreligger virksomhedsspecifikke data. Virksomhedsspecifikke oplysninger om CO</t>
    </r>
    <r>
      <rPr>
        <vertAlign val="subscript"/>
        <sz val="9"/>
        <color theme="1"/>
        <rFont val="Calibri"/>
        <family val="2"/>
        <scheme val="minor"/>
      </rPr>
      <t>2</t>
    </r>
    <r>
      <rPr>
        <sz val="9"/>
        <color theme="1"/>
        <rFont val="Calibri"/>
        <family val="2"/>
        <scheme val="minor"/>
      </rPr>
      <t>e-udledninger er imidlertid sparsomme især fra små og mellemstore virksomheder, som udgør hele bankens erhvervsportefølje. I 2021 har vi ud fra en best-effort tilgang derfor taget udgangspunkt i principperne fra Landsdækkende Banker og LOPI's regnemetode til beregning af CO</t>
    </r>
    <r>
      <rPr>
        <vertAlign val="subscript"/>
        <sz val="9"/>
        <color theme="1"/>
        <rFont val="Calibri"/>
        <family val="2"/>
        <scheme val="minor"/>
      </rPr>
      <t>2</t>
    </r>
    <r>
      <rPr>
        <sz val="9"/>
        <color theme="1"/>
        <rFont val="Calibri"/>
        <family val="2"/>
        <scheme val="minor"/>
      </rPr>
      <t>e-emissioner fra erhvervsfinansiering. Vi har dog selv indhentet emissionsdata fra Danmarks Statistik for at udvide mængden af emissionsdata, således at CO</t>
    </r>
    <r>
      <rPr>
        <vertAlign val="subscript"/>
        <sz val="9"/>
        <color theme="1"/>
        <rFont val="Calibri"/>
        <family val="2"/>
        <scheme val="minor"/>
      </rPr>
      <t>2</t>
    </r>
    <r>
      <rPr>
        <sz val="9"/>
        <color theme="1"/>
        <rFont val="Calibri"/>
        <family val="2"/>
        <scheme val="minor"/>
      </rPr>
      <t>e-emissioner granuleres på flere sektorer end de 10 brancher, som regnemetoden lægger op til. Vi har aggregeret data ud fra Finanstilsynets branchefordeling. Disse data har vi "mappet" med de enkelte branchers balancetal, således at bankens markedsandel på en given branche kan beregnes og derved også bankens andel af branchens samlede udledning. Denne ”mapning” har i 2021 været mulig i forhold til standardgrupperingen 36 - for overskuelighedens skyld har vi i ovenstående oversigt aggregeret data på 10 brancher. Danmarks Statistiks sektorgennemsnit omfatter alene branchernes scope 1 og scope 2-udledninger. Beregningerne tager derfor ikke højde for virksomhedernes scope 3-udledninger, som for nogle virksomheders vedkommende kan udgøre langt hovedparten af deres drivhusgasemissioner. 
Et CO</t>
    </r>
    <r>
      <rPr>
        <vertAlign val="subscript"/>
        <sz val="9"/>
        <color theme="1"/>
        <rFont val="Calibri"/>
        <family val="2"/>
        <scheme val="minor"/>
      </rPr>
      <t>2</t>
    </r>
    <r>
      <rPr>
        <sz val="9"/>
        <color theme="1"/>
        <rFont val="Calibri"/>
        <family val="2"/>
        <scheme val="minor"/>
      </rPr>
      <t>e-gennemsnit for en hel branche kan per definition ikke opfange klimaindsatsen hos ‘early adopters’ blandt bankens virksomhedskunder, da forbedringer først vil begynde at blive opfanget i branchegennemsnittet, efter at disse har nået en stor udbredelse i hele branchen. Derfor skal opgørelsen ovenfor ses som et estimat og ikke en specifik opgørelse. Vi foretrækker af samme årsag virksomhedsspecifikke CO</t>
    </r>
    <r>
      <rPr>
        <vertAlign val="subscript"/>
        <sz val="9"/>
        <color theme="1"/>
        <rFont val="Calibri"/>
        <family val="2"/>
        <scheme val="minor"/>
      </rPr>
      <t>2</t>
    </r>
    <r>
      <rPr>
        <sz val="9"/>
        <color theme="1"/>
        <rFont val="Calibri"/>
        <family val="2"/>
        <scheme val="minor"/>
      </rPr>
      <t>e data og arbejder på at kunne erstatte sektorgennemsnit med virksomhedsspecifikke CO</t>
    </r>
    <r>
      <rPr>
        <vertAlign val="subscript"/>
        <sz val="9"/>
        <color theme="1"/>
        <rFont val="Calibri"/>
        <family val="2"/>
        <scheme val="minor"/>
      </rPr>
      <t>2</t>
    </r>
    <r>
      <rPr>
        <sz val="9"/>
        <color theme="1"/>
        <rFont val="Calibri"/>
        <family val="2"/>
        <scheme val="minor"/>
      </rPr>
      <t>e-data. Banken tilbyder bl.a. et digitalt værktøj Valified, der skal hjælpe erhvervskunder i gang med bæredygtighedsrapportering, herunder også rapportering af CO</t>
    </r>
    <r>
      <rPr>
        <vertAlign val="subscript"/>
        <sz val="9"/>
        <color theme="1"/>
        <rFont val="Calibri"/>
        <family val="2"/>
        <scheme val="minor"/>
      </rPr>
      <t>2</t>
    </r>
    <r>
      <rPr>
        <sz val="9"/>
        <color theme="1"/>
        <rFont val="Calibri"/>
        <family val="2"/>
        <scheme val="minor"/>
      </rPr>
      <t xml:space="preserve">e. Forhåbningen er, at værditilbuddet over en årrække vil kunne bidrage til at øge tilgængeligheden af virksomhedsspecifikke data blandt vores erhvervskunder. 		</t>
    </r>
  </si>
  <si>
    <r>
      <t>Investeringer i Arbejdernes Landsbank, CO</t>
    </r>
    <r>
      <rPr>
        <b/>
        <vertAlign val="subscript"/>
        <sz val="9"/>
        <color theme="1"/>
        <rFont val="Calibri"/>
        <family val="2"/>
        <scheme val="minor"/>
      </rPr>
      <t>2</t>
    </r>
    <r>
      <rPr>
        <b/>
        <sz val="9"/>
        <color theme="1"/>
        <rFont val="Calibri"/>
        <family val="2"/>
        <scheme val="minor"/>
      </rPr>
      <t>e-udledning 2021</t>
    </r>
  </si>
  <si>
    <r>
      <t>CO</t>
    </r>
    <r>
      <rPr>
        <b/>
        <vertAlign val="subscript"/>
        <sz val="9"/>
        <rFont val="Calibri"/>
        <family val="2"/>
      </rPr>
      <t>2</t>
    </r>
    <r>
      <rPr>
        <b/>
        <sz val="9"/>
        <rFont val="Calibri"/>
        <family val="2"/>
      </rPr>
      <t>e-emission - "Scope 1" (ton)</t>
    </r>
  </si>
  <si>
    <r>
      <t>CO</t>
    </r>
    <r>
      <rPr>
        <b/>
        <vertAlign val="subscript"/>
        <sz val="9"/>
        <rFont val="Calibri"/>
        <family val="2"/>
      </rPr>
      <t>2</t>
    </r>
    <r>
      <rPr>
        <b/>
        <sz val="9"/>
        <rFont val="Calibri"/>
        <family val="2"/>
      </rPr>
      <t>e-emission - "Scope 2" (ton)</t>
    </r>
  </si>
  <si>
    <r>
      <t>CO</t>
    </r>
    <r>
      <rPr>
        <b/>
        <vertAlign val="subscript"/>
        <sz val="9"/>
        <rFont val="Calibri"/>
        <family val="2"/>
      </rPr>
      <t>2</t>
    </r>
    <r>
      <rPr>
        <b/>
        <sz val="9"/>
        <rFont val="Calibri"/>
        <family val="2"/>
      </rPr>
      <t>e-emission "Total" scope 1/scope 2 (ton)</t>
    </r>
  </si>
  <si>
    <r>
      <t>CO</t>
    </r>
    <r>
      <rPr>
        <b/>
        <vertAlign val="subscript"/>
        <sz val="9"/>
        <rFont val="Calibri"/>
        <family val="2"/>
      </rPr>
      <t>2</t>
    </r>
    <r>
      <rPr>
        <b/>
        <sz val="9"/>
        <rFont val="Calibri"/>
        <family val="2"/>
      </rPr>
      <t>e-aftryk (ton CO</t>
    </r>
    <r>
      <rPr>
        <b/>
        <vertAlign val="subscript"/>
        <sz val="9"/>
        <rFont val="Calibri"/>
        <family val="2"/>
      </rPr>
      <t>2</t>
    </r>
    <r>
      <rPr>
        <b/>
        <sz val="9"/>
        <rFont val="Calibri"/>
        <family val="2"/>
      </rPr>
      <t xml:space="preserve">e/mio. DKK). </t>
    </r>
    <r>
      <rPr>
        <b/>
        <i/>
        <sz val="9"/>
        <rFont val="Calibri"/>
        <family val="2"/>
      </rPr>
      <t>Korrigeret for manglende datadækning</t>
    </r>
  </si>
  <si>
    <r>
      <rPr>
        <b/>
        <sz val="9"/>
        <color theme="1"/>
        <rFont val="Calibri"/>
        <family val="2"/>
        <scheme val="minor"/>
      </rPr>
      <t xml:space="preserve">Regnskabspraksis: </t>
    </r>
    <r>
      <rPr>
        <sz val="9"/>
        <color theme="1"/>
        <rFont val="Calibri"/>
        <family val="2"/>
        <scheme val="minor"/>
      </rPr>
      <t xml:space="preserve"> 
Forretningsomfang til brug for beregningerne er opgjort ud fra beholdninger og markedsværdier medio december 2021. CO</t>
    </r>
    <r>
      <rPr>
        <vertAlign val="subscript"/>
        <sz val="9"/>
        <color theme="1"/>
        <rFont val="Calibri"/>
        <family val="2"/>
        <scheme val="minor"/>
      </rPr>
      <t>2</t>
    </r>
    <r>
      <rPr>
        <sz val="9"/>
        <color theme="1"/>
        <rFont val="Calibri"/>
        <family val="2"/>
        <scheme val="minor"/>
      </rPr>
      <t>e-data gælder for investeringer på vegne af kunder samt investeringer af bankens egenbeholdning. Investeringer på vegne af kunder omfatter AL FormueInvest, AL LetInvest, Individuelle diskretionære mandater (fuldmagtsaftaler) og AL PuljeInvest. Således medtages ikke kunders selvstyrede investeringer (herunder AL Investeringsservice). Egenbeholdningen omfatter den samlede portefølje, som disponeres i Arbejdernes Landsbanks Treasury-afdeling, dog ekskl. koncernens handelsbeholdninger samt ejerandele i AL Finans, egne aktier, Ejendomsselskabet Sluseholmen og Vestjysk Bank. Arbejdernes Landsbanks associerede virksomheder TestaViva og &amp;Money tælles med som en del af egenbeholdningen. 
Arbejdernes Landsbank anvender data fra Reuters EIKON til beregning af udledning for investeringer i aktier, virksomhedsobligationer og realkreditobligationer. Disse aktivklasser dækker langt den største del af CO</t>
    </r>
    <r>
      <rPr>
        <vertAlign val="subscript"/>
        <sz val="9"/>
        <color theme="1"/>
        <rFont val="Calibri"/>
        <family val="2"/>
        <scheme val="minor"/>
      </rPr>
      <t>2</t>
    </r>
    <r>
      <rPr>
        <sz val="9"/>
        <color theme="1"/>
        <rFont val="Calibri"/>
        <family val="2"/>
        <scheme val="minor"/>
      </rPr>
      <t>e-emissionerne fra investeringer. Datagrundlaget fra Reuters EIKON består af både virksomhedsspecifikke data om virksomheders scope 1 og scope 2 udledninger samt i begrænset omfang estimerede udledninger. Nogle virksomheder oplyser kun et samlet tal for scope 1 og scope 2, hvorfor sammenregningen af scope 1 og scope 2 i tilfælde er højere end hhv. scope 1 og scope 2. For danske realkreditobligationer er anvendt data fra det enkelte institut, hvor disse data har været tilgængelige, og ellers et gennemsnit. 
Teknisk set tager vi CO</t>
    </r>
    <r>
      <rPr>
        <vertAlign val="subscript"/>
        <sz val="9"/>
        <color theme="1"/>
        <rFont val="Calibri"/>
        <family val="2"/>
        <scheme val="minor"/>
      </rPr>
      <t>2</t>
    </r>
    <r>
      <rPr>
        <sz val="9"/>
        <color theme="1"/>
        <rFont val="Calibri"/>
        <family val="2"/>
        <scheme val="minor"/>
      </rPr>
      <t>e selskab for selskab, og ser hvor stor en del af denne udledning, som er ”vores” ud fra markedsværdien af vores investering i forhold til selskabets værdi (her anvendes på baggrund af EU’s anbefaling målet EVIC, dvs. Enterprice Value Including Cash). Det er for nuværende ikke muligt at skaffe CO</t>
    </r>
    <r>
      <rPr>
        <vertAlign val="subscript"/>
        <sz val="9"/>
        <color theme="1"/>
        <rFont val="Calibri"/>
        <family val="2"/>
        <scheme val="minor"/>
      </rPr>
      <t>2</t>
    </r>
    <r>
      <rPr>
        <sz val="9"/>
        <color theme="1"/>
        <rFont val="Calibri"/>
        <family val="2"/>
        <scheme val="minor"/>
      </rPr>
      <t>e-data for skibskredit. Disse har sandsynligvis har et højt CO</t>
    </r>
    <r>
      <rPr>
        <vertAlign val="subscript"/>
        <sz val="9"/>
        <color theme="1"/>
        <rFont val="Calibri"/>
        <family val="2"/>
        <scheme val="minor"/>
      </rPr>
      <t>2</t>
    </r>
    <r>
      <rPr>
        <sz val="9"/>
        <color theme="1"/>
        <rFont val="Calibri"/>
        <family val="2"/>
        <scheme val="minor"/>
      </rPr>
      <t>-aftyk. Det forventes at der i 2022 vil være data til rådighed. Der findes ikke på nuværende tidspunkt CO</t>
    </r>
    <r>
      <rPr>
        <vertAlign val="subscript"/>
        <sz val="9"/>
        <color theme="1"/>
        <rFont val="Calibri"/>
        <family val="2"/>
        <scheme val="minor"/>
      </rPr>
      <t>2</t>
    </r>
    <r>
      <rPr>
        <sz val="9"/>
        <color theme="1"/>
        <rFont val="Calibri"/>
        <family val="2"/>
        <scheme val="minor"/>
      </rPr>
      <t>e-data for så vidt angår statsobligationer. Vi regner kontanter som havende nul CO</t>
    </r>
    <r>
      <rPr>
        <vertAlign val="subscript"/>
        <sz val="9"/>
        <color theme="1"/>
        <rFont val="Calibri"/>
        <family val="2"/>
        <scheme val="minor"/>
      </rPr>
      <t>2</t>
    </r>
    <r>
      <rPr>
        <sz val="9"/>
        <color theme="1"/>
        <rFont val="Calibri"/>
        <family val="2"/>
        <scheme val="minor"/>
      </rPr>
      <t>e. En del investeringer gøres i fonde. I de fleste tilfælde har det været muligt at foretage CO</t>
    </r>
    <r>
      <rPr>
        <vertAlign val="subscript"/>
        <sz val="9"/>
        <color theme="1"/>
        <rFont val="Calibri"/>
        <family val="2"/>
        <scheme val="minor"/>
      </rPr>
      <t>2</t>
    </r>
    <r>
      <rPr>
        <sz val="9"/>
        <color theme="1"/>
        <rFont val="Calibri"/>
        <family val="2"/>
        <scheme val="minor"/>
      </rPr>
      <t>e-beregninger på de underliggende investeringer.
Der vises i skemaets totaler kun CO</t>
    </r>
    <r>
      <rPr>
        <vertAlign val="subscript"/>
        <sz val="9"/>
        <color theme="1"/>
        <rFont val="Calibri"/>
        <family val="2"/>
        <scheme val="minor"/>
      </rPr>
      <t>2</t>
    </r>
    <r>
      <rPr>
        <sz val="9"/>
        <color theme="1"/>
        <rFont val="Calibri"/>
        <family val="2"/>
        <scheme val="minor"/>
      </rPr>
      <t>e for de papirer, hvor det har været muligt at beregne CO</t>
    </r>
    <r>
      <rPr>
        <vertAlign val="subscript"/>
        <sz val="9"/>
        <color theme="1"/>
        <rFont val="Calibri"/>
        <family val="2"/>
        <scheme val="minor"/>
      </rPr>
      <t>2</t>
    </r>
    <r>
      <rPr>
        <sz val="9"/>
        <color theme="1"/>
        <rFont val="Calibri"/>
        <family val="2"/>
        <scheme val="minor"/>
      </rPr>
      <t>e. CO</t>
    </r>
    <r>
      <rPr>
        <vertAlign val="subscript"/>
        <sz val="9"/>
        <color theme="1"/>
        <rFont val="Calibri"/>
        <family val="2"/>
        <scheme val="minor"/>
      </rPr>
      <t>2</t>
    </r>
    <r>
      <rPr>
        <sz val="9"/>
        <color theme="1"/>
        <rFont val="Calibri"/>
        <family val="2"/>
        <scheme val="minor"/>
      </rPr>
      <t>e-aftrykket (ton CO</t>
    </r>
    <r>
      <rPr>
        <vertAlign val="subscript"/>
        <sz val="9"/>
        <color theme="1"/>
        <rFont val="Calibri"/>
        <family val="2"/>
        <scheme val="minor"/>
      </rPr>
      <t>2</t>
    </r>
    <r>
      <rPr>
        <sz val="9"/>
        <color theme="1"/>
        <rFont val="Calibri"/>
        <family val="2"/>
        <scheme val="minor"/>
      </rPr>
      <t>e/mio. DKK) er udregnet således at beregnet CO</t>
    </r>
    <r>
      <rPr>
        <vertAlign val="subscript"/>
        <sz val="9"/>
        <color theme="1"/>
        <rFont val="Calibri"/>
        <family val="2"/>
        <scheme val="minor"/>
      </rPr>
      <t>2</t>
    </r>
    <r>
      <rPr>
        <sz val="9"/>
        <color theme="1"/>
        <rFont val="Calibri"/>
        <family val="2"/>
        <scheme val="minor"/>
      </rPr>
      <t>e kun er fordelt ud på de beholdninger, for hvilke vi har kunnet skaffe CO</t>
    </r>
    <r>
      <rPr>
        <vertAlign val="subscript"/>
        <sz val="9"/>
        <color theme="1"/>
        <rFont val="Calibri"/>
        <family val="2"/>
        <scheme val="minor"/>
      </rPr>
      <t>2</t>
    </r>
    <r>
      <rPr>
        <sz val="9"/>
        <color theme="1"/>
        <rFont val="Calibri"/>
        <family val="2"/>
        <scheme val="minor"/>
      </rPr>
      <t>e-tal. På den måde antages det så at sige, at CO</t>
    </r>
    <r>
      <rPr>
        <vertAlign val="subscript"/>
        <sz val="9"/>
        <color theme="1"/>
        <rFont val="Calibri"/>
        <family val="2"/>
        <scheme val="minor"/>
      </rPr>
      <t>2</t>
    </r>
    <r>
      <rPr>
        <sz val="9"/>
        <color theme="1"/>
        <rFont val="Calibri"/>
        <family val="2"/>
        <scheme val="minor"/>
      </rPr>
      <t>e-aftrykket for den del af porteføljen, som vi ikke har data på, svarer til den andel, som vi har data på. Vi forventer, at mængden og kvaliteten af data vil blive forbedret over tid, og Arbejdernes Landsbank vil løbende anvende dette til at forbedre beregningerne af CO</t>
    </r>
    <r>
      <rPr>
        <vertAlign val="subscript"/>
        <sz val="9"/>
        <color theme="1"/>
        <rFont val="Calibri"/>
        <family val="2"/>
        <scheme val="minor"/>
      </rPr>
      <t>2</t>
    </r>
    <r>
      <rPr>
        <sz val="9"/>
        <color theme="1"/>
        <rFont val="Calibri"/>
        <family val="2"/>
        <scheme val="minor"/>
      </rPr>
      <t>e-aftrykket.</t>
    </r>
  </si>
  <si>
    <r>
      <t>Arbejdernes Landsbanks egen CO</t>
    </r>
    <r>
      <rPr>
        <b/>
        <vertAlign val="subscript"/>
        <sz val="9"/>
        <rFont val="Calibri"/>
        <family val="2"/>
        <scheme val="minor"/>
      </rPr>
      <t>2</t>
    </r>
    <r>
      <rPr>
        <b/>
        <sz val="9"/>
        <rFont val="Calibri"/>
        <family val="2"/>
        <scheme val="minor"/>
      </rPr>
      <t>e-udledning</t>
    </r>
  </si>
  <si>
    <r>
      <t>AL Finans egen CO</t>
    </r>
    <r>
      <rPr>
        <b/>
        <vertAlign val="subscript"/>
        <sz val="9"/>
        <rFont val="Calibri"/>
        <family val="2"/>
        <scheme val="minor"/>
      </rPr>
      <t>2</t>
    </r>
    <r>
      <rPr>
        <b/>
        <sz val="9"/>
        <rFont val="Calibri"/>
        <family val="2"/>
        <scheme val="minor"/>
      </rPr>
      <t>e-udledning</t>
    </r>
  </si>
  <si>
    <r>
      <t>Ton CO</t>
    </r>
    <r>
      <rPr>
        <b/>
        <vertAlign val="subscript"/>
        <sz val="9"/>
        <color theme="1"/>
        <rFont val="Calibri"/>
        <family val="2"/>
        <scheme val="minor"/>
      </rPr>
      <t>2</t>
    </r>
    <r>
      <rPr>
        <b/>
        <sz val="9"/>
        <color theme="1"/>
        <rFont val="Calibri"/>
        <family val="2"/>
        <scheme val="minor"/>
      </rPr>
      <t>e</t>
    </r>
  </si>
  <si>
    <r>
      <t>Ton CO</t>
    </r>
    <r>
      <rPr>
        <vertAlign val="subscript"/>
        <sz val="9"/>
        <color theme="1"/>
        <rFont val="Calibri"/>
        <family val="2"/>
        <scheme val="minor"/>
      </rPr>
      <t>2</t>
    </r>
    <r>
      <rPr>
        <sz val="9"/>
        <color theme="1"/>
        <rFont val="Calibri"/>
        <family val="2"/>
        <scheme val="minor"/>
      </rPr>
      <t>e/FTE</t>
    </r>
  </si>
  <si>
    <r>
      <t>Ton CO</t>
    </r>
    <r>
      <rPr>
        <vertAlign val="subscript"/>
        <sz val="9"/>
        <color theme="1"/>
        <rFont val="Calibri"/>
        <family val="2"/>
        <scheme val="minor"/>
      </rPr>
      <t>2</t>
    </r>
    <r>
      <rPr>
        <sz val="9"/>
        <color theme="1"/>
        <rFont val="Calibri"/>
        <family val="2"/>
        <scheme val="minor"/>
      </rPr>
      <t>e</t>
    </r>
  </si>
  <si>
    <r>
      <t>Total CO</t>
    </r>
    <r>
      <rPr>
        <b/>
        <vertAlign val="subscript"/>
        <sz val="9"/>
        <color theme="1"/>
        <rFont val="Calibri"/>
        <family val="2"/>
        <scheme val="minor"/>
      </rPr>
      <t>2</t>
    </r>
    <r>
      <rPr>
        <b/>
        <sz val="9"/>
        <color theme="1"/>
        <rFont val="Calibri"/>
        <family val="2"/>
        <scheme val="minor"/>
      </rPr>
      <t>e forbrug (direkte og indirekte)</t>
    </r>
  </si>
  <si>
    <r>
      <t>Total CO</t>
    </r>
    <r>
      <rPr>
        <vertAlign val="subscript"/>
        <sz val="9"/>
        <color theme="1"/>
        <rFont val="Calibri"/>
        <family val="2"/>
        <scheme val="minor"/>
      </rPr>
      <t>2</t>
    </r>
    <r>
      <rPr>
        <sz val="9"/>
        <color theme="1"/>
        <rFont val="Calibri"/>
        <family val="2"/>
        <scheme val="minor"/>
      </rPr>
      <t>e forbrug per medarbejder</t>
    </r>
  </si>
  <si>
    <r>
      <t>Direkte CO</t>
    </r>
    <r>
      <rPr>
        <b/>
        <vertAlign val="subscript"/>
        <sz val="9"/>
        <color theme="1"/>
        <rFont val="Calibri"/>
        <family val="2"/>
        <scheme val="minor"/>
      </rPr>
      <t>2</t>
    </r>
    <r>
      <rPr>
        <b/>
        <sz val="9"/>
        <color theme="1"/>
        <rFont val="Calibri"/>
        <family val="2"/>
        <scheme val="minor"/>
      </rPr>
      <t>e forbrug (Scope 1)</t>
    </r>
  </si>
  <si>
    <r>
      <t>Indirekte CO</t>
    </r>
    <r>
      <rPr>
        <b/>
        <vertAlign val="subscript"/>
        <sz val="9"/>
        <color theme="1"/>
        <rFont val="Calibri"/>
        <family val="2"/>
        <scheme val="minor"/>
      </rPr>
      <t>2</t>
    </r>
    <r>
      <rPr>
        <b/>
        <sz val="9"/>
        <color theme="1"/>
        <rFont val="Calibri"/>
        <family val="2"/>
        <scheme val="minor"/>
      </rPr>
      <t>e forbrug (Scope 2)</t>
    </r>
  </si>
  <si>
    <t>- Ressource-håndtering</t>
  </si>
  <si>
    <r>
      <t>Total CO</t>
    </r>
    <r>
      <rPr>
        <b/>
        <vertAlign val="subscript"/>
        <sz val="9"/>
        <color theme="1"/>
        <rFont val="Calibri"/>
        <family val="2"/>
        <scheme val="minor"/>
      </rPr>
      <t>2</t>
    </r>
    <r>
      <rPr>
        <b/>
        <sz val="9"/>
        <color theme="1"/>
        <rFont val="Calibri"/>
        <family val="2"/>
        <scheme val="minor"/>
      </rPr>
      <t>e forbrug 
(direkte og indirekte)</t>
    </r>
  </si>
  <si>
    <r>
      <rPr>
        <b/>
        <sz val="9"/>
        <color theme="1"/>
        <rFont val="Calibri"/>
        <family val="2"/>
        <scheme val="minor"/>
      </rPr>
      <t xml:space="preserve">Regnskabspraksis: </t>
    </r>
    <r>
      <rPr>
        <sz val="9"/>
        <color theme="1"/>
        <rFont val="Calibri"/>
        <family val="2"/>
        <scheme val="minor"/>
      </rPr>
      <t xml:space="preserve"> 
Opgørelse af koncernens klimapåvirkninger bliver beregnet ud fra mængden af drivhusgasudledninger fra aktiviteter (CO</t>
    </r>
    <r>
      <rPr>
        <vertAlign val="subscript"/>
        <sz val="9"/>
        <color theme="1"/>
        <rFont val="Calibri"/>
        <family val="2"/>
        <scheme val="minor"/>
      </rPr>
      <t>2</t>
    </r>
    <r>
      <rPr>
        <sz val="9"/>
        <color theme="1"/>
        <rFont val="Calibri"/>
        <family val="2"/>
        <scheme val="minor"/>
      </rPr>
      <t>e), som koncernen har operationel kontrol over, dvs. hvor Arbejdernes Landsbank har bemyndigelse til at udføre og gennemføre ændringer. 
I 2021-rapporteringen inkluderes data fra Arbejdernes Landsbank og AL Finans. Tallene i tabellen til venstre dækker Arbejdernes Landsbank, mens tallene i tabellen til højre dækker AL Finans. Arbejdernes Landsbanks ejerandele i og data fra TestaViva og &amp;Money er inkluderet i CO</t>
    </r>
    <r>
      <rPr>
        <vertAlign val="subscript"/>
        <sz val="9"/>
        <color theme="1"/>
        <rFont val="Calibri"/>
        <family val="2"/>
        <scheme val="minor"/>
      </rPr>
      <t>2</t>
    </r>
    <r>
      <rPr>
        <sz val="9"/>
        <color theme="1"/>
        <rFont val="Calibri"/>
        <family val="2"/>
        <scheme val="minor"/>
      </rPr>
      <t xml:space="preserve">e-beregningerne på investeringssiden (egenbeholdningen) og fremgår derfor ikke af ovenstående opgørelse. Scope 1 udgør bankens direkte drivhusgasudledninger fra kilder, som er ejet eller kontrolleret af Arbejdernes Landsbank eller AL Finans. Disse inkluderer emissioner fra bankens firmakontraktbiler, og vi tilskriver 100 procent af kørslen som firmakørsel. Scope 2 udgør bankens indirekte drivhusgasudledninger fra Arbejdernes Landsbank eller AL Finans' forbrug af el og varme. Den lokationsbaserede beregningsmetode i scope 2 reflekterer den gennemsnitlige udledningsintensitet på det danske elnet, hvor bankens elforbrug dækkes. Den markedsbaserede beregningsmetode reflekterer udledningsintenciteten hos det elselskab, som banken køber strøm hos. Arbejdernes Landsbank bliver forsynet med 100 procent strøm fra vedvarende kilder via bankens klimapartnerskab med Ørsted. Scope 3 udgør andre indirekte drivhusgasudledninger fra kilder, som ikke er eget eller kontrolleret af Arbejdernes Landsbank eller AL Finans. Disse inkluderer leverancer fra tredjepart, rejser, transport og ressourcehåndtering. I beregningerne indgår for første gang i år bankens indkøb, ligesom vi rapporterer på kantinedrift, som drives af ekstern leverandør. Finansierede emissioner er ikke indeholdt i ovenstående opgørelse, men fremgår særskilt af de øvrige tabeller i dette faneblad.
Det er Arbejdernes Landsbanks intention at opgøre udledningen hos koncernens nyeste medlem, Vestjysk Bank, i det kommende rapporteringssår. </t>
    </r>
  </si>
  <si>
    <r>
      <t>*En stor del af de børsnoterede selskaber har haft en anerkendt revisor på deres ESG-rapportering, og vi kan se dennes navn hos vores dataleverandør. I en del tilfælde, hvor vores dataleverandør ikke har et revisornavn, kan vi desuden finde revisorens navn i selskabets ESG-rapportering. Dette svarer til trin 1 af datakvalitet, med en mindre portion på trin 2, for at afspejle at vi ikke altid har en klar indikation om revision. For virksomhedsobligationer udstedt af børsnoterede selskaber er billedet det samme, mens der dog er et indtryk af en lidt ringere datakvalitet for virksomhedsobligationsudstedende selskaber som ikke er børsnoterede. Dette afspejles ved en lidt lavere angivelse til trin 1 og en lidt højere angivelse af trin 2. Vi ser en tendens til stærkere datakvalitet i selskaber med base i Europa, og mindre stærk datakvalitet eksempelvis for selskaber med base i Asien. Mht. realkredit er vores beregninger baseret på tal leveret af danske realkreditinstitutioner på tværs af udstedelser. Dette svarer til trin 3 på datakvalitet, hvor CO</t>
    </r>
    <r>
      <rPr>
        <vertAlign val="subscript"/>
        <sz val="9"/>
        <color theme="1"/>
        <rFont val="Calibri"/>
        <family val="2"/>
        <scheme val="minor"/>
      </rPr>
      <t>2</t>
    </r>
    <r>
      <rPr>
        <sz val="9"/>
        <color theme="1"/>
        <rFont val="Calibri"/>
        <family val="2"/>
        <scheme val="minor"/>
      </rPr>
      <t xml:space="preserve"> beregnes på underliggende aktiviteter baseret på produktion (i dette tilfælde typisk boliger). Enkelte realkreditinstitutioner har ikke udgivet tilsvarende tal, og her bruger vi branchegennemsnit. I sådanne situationer er vi på trin 4 på datakvalitet. Vi angiver ikke datakvalitetstrin for skibskredit og statsobligationer, hvor vi ikke har data.</t>
    </r>
  </si>
  <si>
    <r>
      <t>Kg CO</t>
    </r>
    <r>
      <rPr>
        <vertAlign val="subscript"/>
        <sz val="9"/>
        <color rgb="FF000000"/>
        <rFont val="Calibri"/>
        <family val="2"/>
        <scheme val="minor"/>
      </rPr>
      <t>2</t>
    </r>
    <r>
      <rPr>
        <sz val="9"/>
        <color rgb="FF000000"/>
        <rFont val="Calibri"/>
        <family val="2"/>
        <scheme val="minor"/>
      </rPr>
      <t>e/anretning</t>
    </r>
  </si>
  <si>
    <r>
      <t>gram CO</t>
    </r>
    <r>
      <rPr>
        <vertAlign val="subscript"/>
        <sz val="9"/>
        <color theme="1"/>
        <rFont val="Calibri"/>
        <family val="2"/>
        <scheme val="minor"/>
      </rPr>
      <t>2</t>
    </r>
    <r>
      <rPr>
        <sz val="9"/>
        <color theme="1"/>
        <rFont val="Calibri"/>
        <family val="2"/>
        <scheme val="minor"/>
      </rPr>
      <t>e/km</t>
    </r>
  </si>
  <si>
    <r>
      <t>m</t>
    </r>
    <r>
      <rPr>
        <vertAlign val="superscript"/>
        <sz val="9"/>
        <color theme="1"/>
        <rFont val="Calibri"/>
        <family val="2"/>
        <scheme val="minor"/>
      </rPr>
      <t>2</t>
    </r>
  </si>
  <si>
    <r>
      <t>gram CO</t>
    </r>
    <r>
      <rPr>
        <vertAlign val="subscript"/>
        <sz val="9"/>
        <color rgb="FF000000"/>
        <rFont val="Calibri"/>
        <family val="2"/>
        <scheme val="minor"/>
      </rPr>
      <t>2</t>
    </r>
    <r>
      <rPr>
        <sz val="9"/>
        <color rgb="FF000000"/>
        <rFont val="Calibri"/>
        <family val="2"/>
        <scheme val="minor"/>
      </rPr>
      <t>e/KM</t>
    </r>
  </si>
  <si>
    <r>
      <t>tCO</t>
    </r>
    <r>
      <rPr>
        <vertAlign val="subscript"/>
        <sz val="9"/>
        <color rgb="FF000000"/>
        <rFont val="Calibri"/>
        <family val="2"/>
        <scheme val="minor"/>
      </rPr>
      <t>2</t>
    </r>
    <r>
      <rPr>
        <sz val="9"/>
        <color rgb="FF000000"/>
        <rFont val="Calibri"/>
        <family val="2"/>
        <scheme val="minor"/>
      </rPr>
      <t>e</t>
    </r>
  </si>
  <si>
    <r>
      <rPr>
        <b/>
        <sz val="9"/>
        <color theme="1"/>
        <rFont val="Calibri"/>
        <family val="2"/>
        <scheme val="minor"/>
      </rPr>
      <t>Rapporteringsprincipper</t>
    </r>
    <r>
      <rPr>
        <sz val="9"/>
        <color theme="1"/>
        <rFont val="Calibri"/>
        <family val="2"/>
        <scheme val="minor"/>
      </rPr>
      <t>:
Areal er defineret som kvadratmeter under Arbejdernes Landsbanks og AL Finans' operationelle kontrol og dækker bankens hovedkontorer og filialer. Elforbrug er baseret på data fra digitale målere hos vores elforsyningsselskab Ørsted. Det lokationsbaserede elforbrug er 0, da vi alene indkøber grøn strøm. Det markedsbaserede elforbrug bygger på data fra Ørsteds Miljøvaredeklaration. Varmeforbrug er baseret på digitalt og manuelt tilgængelige data fra fjernevarmeselskaberne. Vand er baseret på digitalt og manuelt tilgængelige data fra vandselskaberne. Vi omregner ikke vandforbruget til CO</t>
    </r>
    <r>
      <rPr>
        <vertAlign val="subscript"/>
        <sz val="9"/>
        <color theme="1"/>
        <rFont val="Calibri"/>
        <family val="2"/>
        <scheme val="minor"/>
      </rPr>
      <t>2</t>
    </r>
    <r>
      <rPr>
        <sz val="9"/>
        <color theme="1"/>
        <rFont val="Calibri"/>
        <family val="2"/>
        <scheme val="minor"/>
      </rPr>
      <t>e, da forbruget og påvirkningen vurderes til at være forsvindende lille. Offentligt transport er baseret på data for bankens erhvervsrejsekort, og vi anvender CO</t>
    </r>
    <r>
      <rPr>
        <vertAlign val="subscript"/>
        <sz val="9"/>
        <color theme="1"/>
        <rFont val="Calibri"/>
        <family val="2"/>
        <scheme val="minor"/>
      </rPr>
      <t>2</t>
    </r>
    <r>
      <rPr>
        <sz val="9"/>
        <color theme="1"/>
        <rFont val="Calibri"/>
        <family val="2"/>
        <scheme val="minor"/>
      </rPr>
      <t>e emissionsdata fra DSB's miljøvaredeklarationer. Biltransport er baseret på data om kørselsfradrag og bilflådens kørte kilometer, og vi anvender CO</t>
    </r>
    <r>
      <rPr>
        <vertAlign val="subscript"/>
        <sz val="9"/>
        <color theme="1"/>
        <rFont val="Calibri"/>
        <family val="2"/>
        <scheme val="minor"/>
      </rPr>
      <t>2</t>
    </r>
    <r>
      <rPr>
        <sz val="9"/>
        <color theme="1"/>
        <rFont val="Calibri"/>
        <family val="2"/>
        <scheme val="minor"/>
      </rPr>
      <t>e emissionsdata fra Danmarks Statistik (WLTP, 2020) til beregning af medarbejderkørsel i arbejdstiden. Fødevarer er i 2021 baseret på data fra CONCITOs 'Den Store Klimadatabase'. Fødevarer blev i 2020 baseret på data fra Aarhus universitets 'Tabel over fødevarers klimaaftryk af Lisbeth Mogensen et al.' Indkøb er baseret på data fra samarbejdspartnere, der leverer data i kroner fordelt på henholdsvis miljøcertificeret indkøb og total indkøb - samt CO</t>
    </r>
    <r>
      <rPr>
        <vertAlign val="subscript"/>
        <sz val="9"/>
        <color theme="1"/>
        <rFont val="Calibri"/>
        <family val="2"/>
        <scheme val="minor"/>
      </rPr>
      <t>2</t>
    </r>
    <r>
      <rPr>
        <sz val="9"/>
        <color theme="1"/>
        <rFont val="Calibri"/>
        <family val="2"/>
        <scheme val="minor"/>
      </rPr>
      <t>e emissionsdata fra Erhvervsstyrelsens CO</t>
    </r>
    <r>
      <rPr>
        <vertAlign val="subscript"/>
        <sz val="9"/>
        <color theme="1"/>
        <rFont val="Calibri"/>
        <family val="2"/>
        <scheme val="minor"/>
      </rPr>
      <t>2</t>
    </r>
    <r>
      <rPr>
        <sz val="9"/>
        <color theme="1"/>
        <rFont val="Calibri"/>
        <family val="2"/>
        <scheme val="minor"/>
      </rPr>
      <t>e-beregner (EXIOBASE v3.3.16b2 (v. 2020 m. 2011-data), som indeholder en omfattende livscyklusdatabase. Ressourcehåndtering (affald) er baseret på data fra Totalaffald, som har beregnet og leveret CO</t>
    </r>
    <r>
      <rPr>
        <vertAlign val="subscript"/>
        <sz val="9"/>
        <color theme="1"/>
        <rFont val="Calibri"/>
        <family val="2"/>
        <scheme val="minor"/>
      </rPr>
      <t>2</t>
    </r>
    <r>
      <rPr>
        <sz val="9"/>
        <color theme="1"/>
        <rFont val="Calibri"/>
        <family val="2"/>
        <scheme val="minor"/>
      </rPr>
      <t xml:space="preserve">e-data til banken. </t>
    </r>
  </si>
  <si>
    <t>Dette faktaark giver et overblik over finansiering, klima, miljø samt sociale og ledelsesmæssige forhold i A/S Arbejdernes Landsbank og AL Finans A/S og beskriver rapporteringsprincipper og regnskabspraksisser for de enkelte data.  
Ønskes yderligere oplysninger i relation til bæredygtighed i koncernen Arbejdernes Landsbank henvises til:
- Rapport for samfundsansvar og bæredygtighed 2021
- Vestjysk Bank A/S CSR-rapport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</si>
</sst>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k_r_._-;\-* #,##0.00\ _k_r_._-;_-* &quot;-&quot;??\ _k_r_._-;_-@_-"/>
    <numFmt numFmtId="165" formatCode="#,##0.0"/>
    <numFmt numFmtId="166" formatCode="_-* #,##0_-;\-* #,##0_-;_-* &quot;-&quot;??_-;_-@_-"/>
    <numFmt numFmtId="167" formatCode="_-* #,##0.0\ _k_r_._-;\-* #,##0.0\ _k_r_._-;_-* &quot;-&quot;??\ _k_r_._-;_-@_-"/>
    <numFmt numFmtId="168" formatCode="_-* #,##0\ _k_r_._-;\-* #,##0\ _k_r_._-;_-* &quot;-&quot;??\ _k_r_._-;_-@_-"/>
    <numFmt numFmtId="169" formatCode="0.0"/>
    <numFmt numFmtId="170" formatCode="_-* #,##0.0_-;\-* #,##0.0_-;_-* &quot;-&quot;??_-;_-@_-"/>
    <numFmt numFmtId="171" formatCode="0.0%"/>
  </numFmts>
  <fonts count="63" x14ac:knownFonts="1">
    <font>
      <sz val="11"/>
      <color theme="1"/>
      <name val="Calibri"/>
      <family val="2"/>
      <scheme val="minor"/>
    </font>
    <font>
      <sz val="10"/>
      <color rgb="FF000000"/>
      <name val="Calibri"/>
      <family val="2"/>
      <scheme val="minor"/>
    </font>
    <font>
      <sz val="10"/>
      <name val="Calibri"/>
      <family val="2"/>
      <scheme val="minor"/>
    </font>
    <font>
      <sz val="8"/>
      <name val="Calibri"/>
      <family val="2"/>
      <scheme val="minor"/>
    </font>
    <font>
      <sz val="10"/>
      <color theme="1"/>
      <name val="Calibri"/>
      <family val="2"/>
      <scheme val="minor"/>
    </font>
    <font>
      <sz val="11"/>
      <color theme="1"/>
      <name val="Calibri"/>
      <family val="2"/>
      <scheme val="minor"/>
    </font>
    <font>
      <sz val="11"/>
      <color rgb="FF000000"/>
      <name val="Calibri"/>
      <family val="2"/>
    </font>
    <font>
      <u/>
      <sz val="11"/>
      <color theme="10"/>
      <name val="Calibri"/>
      <family val="2"/>
      <scheme val="minor"/>
    </font>
    <font>
      <b/>
      <sz val="10"/>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u/>
      <sz val="11"/>
      <color theme="1"/>
      <name val="Calibri"/>
      <family val="2"/>
      <scheme val="minor"/>
    </font>
    <font>
      <sz val="11"/>
      <color theme="1"/>
      <name val="Arial"/>
      <family val="2"/>
    </font>
    <font>
      <b/>
      <sz val="11"/>
      <name val="Calibri"/>
      <family val="2"/>
      <scheme val="minor"/>
    </font>
    <font>
      <b/>
      <sz val="18"/>
      <color theme="0"/>
      <name val="Calibri"/>
      <family val="2"/>
      <scheme val="minor"/>
    </font>
    <font>
      <b/>
      <sz val="13"/>
      <name val="Calibri"/>
      <family val="2"/>
      <scheme val="minor"/>
    </font>
    <font>
      <b/>
      <sz val="10"/>
      <name val="Calibri"/>
      <family val="2"/>
      <scheme val="minor"/>
    </font>
    <font>
      <i/>
      <sz val="9"/>
      <color rgb="FF000000"/>
      <name val="Calibri"/>
      <family val="2"/>
      <scheme val="minor"/>
    </font>
    <font>
      <u/>
      <sz val="10"/>
      <color theme="10"/>
      <name val="Calibri"/>
      <family val="2"/>
      <scheme val="minor"/>
    </font>
    <font>
      <b/>
      <sz val="9"/>
      <color theme="1"/>
      <name val="Calibri"/>
      <family val="2"/>
      <scheme val="minor"/>
    </font>
    <font>
      <b/>
      <sz val="16"/>
      <name val="Calibri"/>
      <family val="2"/>
      <scheme val="minor"/>
    </font>
    <font>
      <b/>
      <sz val="18"/>
      <name val="Calibri"/>
      <family val="2"/>
      <scheme val="minor"/>
    </font>
    <font>
      <u/>
      <sz val="9"/>
      <color theme="10"/>
      <name val="Calibri"/>
      <family val="2"/>
      <scheme val="minor"/>
    </font>
    <font>
      <b/>
      <u/>
      <sz val="11"/>
      <color theme="0"/>
      <name val="Calibri"/>
      <family val="2"/>
      <scheme val="minor"/>
    </font>
    <font>
      <sz val="9"/>
      <color rgb="FF000000"/>
      <name val="Calibri"/>
      <family val="2"/>
      <scheme val="minor"/>
    </font>
    <font>
      <u/>
      <sz val="9"/>
      <name val="Calibri"/>
      <family val="2"/>
      <scheme val="minor"/>
    </font>
    <font>
      <sz val="9"/>
      <color rgb="FF231F20"/>
      <name val="Calibri"/>
      <family val="2"/>
      <scheme val="minor"/>
    </font>
    <font>
      <sz val="9"/>
      <name val="Calibri"/>
      <family val="2"/>
      <scheme val="minor"/>
    </font>
    <font>
      <b/>
      <sz val="9"/>
      <name val="Calibri"/>
      <family val="2"/>
      <scheme val="minor"/>
    </font>
    <font>
      <b/>
      <sz val="9"/>
      <color rgb="FF000000"/>
      <name val="Calibri"/>
      <family val="2"/>
      <scheme val="minor"/>
    </font>
    <font>
      <b/>
      <sz val="9"/>
      <color rgb="FF000000"/>
      <name val="Calibri"/>
      <family val="2"/>
    </font>
    <font>
      <sz val="9"/>
      <color rgb="FF000000"/>
      <name val="Calibri"/>
      <family val="2"/>
    </font>
    <font>
      <b/>
      <sz val="9"/>
      <name val="Calibri"/>
      <family val="2"/>
    </font>
    <font>
      <i/>
      <sz val="9"/>
      <color rgb="FF000000"/>
      <name val="Calibri"/>
      <family val="2"/>
    </font>
    <font>
      <b/>
      <i/>
      <sz val="9"/>
      <name val="Calibri"/>
      <family val="2"/>
    </font>
    <font>
      <sz val="8"/>
      <color rgb="FF444444"/>
      <name val="Calibri"/>
      <family val="2"/>
    </font>
    <font>
      <b/>
      <sz val="11"/>
      <color rgb="FFFA7D00"/>
      <name val="Calibri"/>
      <family val="2"/>
      <charset val="238"/>
      <scheme val="minor"/>
    </font>
    <font>
      <sz val="11"/>
      <color rgb="FF006100"/>
      <name val="Calibri"/>
      <family val="2"/>
      <charset val="238"/>
      <scheme val="minor"/>
    </font>
    <font>
      <sz val="9"/>
      <color rgb="FF000000"/>
      <name val="Calibri"/>
      <family val="2"/>
    </font>
    <font>
      <sz val="9"/>
      <color theme="1"/>
      <name val="Calibri"/>
      <family val="2"/>
    </font>
    <font>
      <sz val="9"/>
      <color rgb="FFFF0000"/>
      <name val="Calibri"/>
      <family val="2"/>
      <scheme val="minor"/>
    </font>
    <font>
      <i/>
      <sz val="9"/>
      <color theme="1"/>
      <name val="Calibri"/>
      <family val="2"/>
      <scheme val="minor"/>
    </font>
    <font>
      <i/>
      <sz val="9"/>
      <color rgb="FFFF0000"/>
      <name val="Calibri"/>
      <family val="2"/>
      <scheme val="minor"/>
    </font>
    <font>
      <b/>
      <sz val="9"/>
      <color rgb="FFFF0000"/>
      <name val="Calibri"/>
      <family val="2"/>
      <scheme val="minor"/>
    </font>
    <font>
      <b/>
      <sz val="9"/>
      <color theme="0"/>
      <name val="Calibri"/>
      <family val="2"/>
      <scheme val="minor"/>
    </font>
    <font>
      <sz val="9"/>
      <color rgb="FF07094A"/>
      <name val="Calibri"/>
      <family val="2"/>
      <scheme val="minor"/>
    </font>
    <font>
      <u/>
      <sz val="9"/>
      <color theme="1"/>
      <name val="Calibri"/>
      <family val="2"/>
      <scheme val="minor"/>
    </font>
    <font>
      <sz val="9"/>
      <color theme="1"/>
      <name val="Calibri Light"/>
      <family val="2"/>
      <scheme val="major"/>
    </font>
    <font>
      <sz val="9"/>
      <color rgb="FF000000"/>
      <name val="Calibri"/>
      <family val="2"/>
    </font>
    <font>
      <sz val="8"/>
      <color rgb="FF000000"/>
      <name val="Calibri"/>
      <family val="2"/>
    </font>
    <font>
      <b/>
      <sz val="9"/>
      <color rgb="FF000000"/>
      <name val="Calibri"/>
      <family val="2"/>
    </font>
    <font>
      <b/>
      <sz val="10"/>
      <color rgb="FF000000"/>
      <name val="Calibri"/>
      <family val="2"/>
      <scheme val="minor"/>
    </font>
    <font>
      <sz val="11"/>
      <color rgb="FF000000"/>
      <name val="Arial"/>
      <family val="2"/>
    </font>
    <font>
      <u/>
      <sz val="11"/>
      <color theme="0"/>
      <name val="Calibri"/>
      <family val="2"/>
      <scheme val="minor"/>
    </font>
    <font>
      <sz val="11"/>
      <color rgb="FF000000"/>
      <name val="Calibri"/>
      <family val="2"/>
      <scheme val="minor"/>
    </font>
    <font>
      <vertAlign val="subscript"/>
      <sz val="9"/>
      <name val="Calibri"/>
      <family val="2"/>
      <scheme val="minor"/>
    </font>
    <font>
      <b/>
      <vertAlign val="subscript"/>
      <sz val="9"/>
      <color theme="1"/>
      <name val="Calibri"/>
      <family val="2"/>
      <scheme val="minor"/>
    </font>
    <font>
      <vertAlign val="subscript"/>
      <sz val="9"/>
      <color theme="1"/>
      <name val="Calibri"/>
      <family val="2"/>
      <scheme val="minor"/>
    </font>
    <font>
      <b/>
      <vertAlign val="subscript"/>
      <sz val="9"/>
      <name val="Calibri"/>
      <family val="2"/>
    </font>
    <font>
      <b/>
      <vertAlign val="subscript"/>
      <sz val="9"/>
      <name val="Calibri"/>
      <family val="2"/>
      <scheme val="minor"/>
    </font>
    <font>
      <vertAlign val="subscript"/>
      <sz val="9"/>
      <color rgb="FF000000"/>
      <name val="Calibri"/>
      <family val="2"/>
      <scheme val="minor"/>
    </font>
    <font>
      <vertAlign val="superscript"/>
      <sz val="9"/>
      <color theme="1"/>
      <name val="Calibri"/>
      <family val="2"/>
      <scheme val="minor"/>
    </font>
  </fonts>
  <fills count="30">
    <fill>
      <patternFill patternType="none"/>
    </fill>
    <fill>
      <patternFill patternType="gray125"/>
    </fill>
    <fill>
      <patternFill patternType="solid">
        <fgColor rgb="FFF0F0F0"/>
        <bgColor indexed="64"/>
      </patternFill>
    </fill>
    <fill>
      <patternFill patternType="solid">
        <fgColor theme="0"/>
        <bgColor indexed="64"/>
      </patternFill>
    </fill>
    <fill>
      <patternFill patternType="solid">
        <fgColor theme="0"/>
        <bgColor rgb="FFD9E1F2"/>
      </patternFill>
    </fill>
    <fill>
      <patternFill patternType="solid">
        <fgColor rgb="FFFFFFFF"/>
        <bgColor indexed="64"/>
      </patternFill>
    </fill>
    <fill>
      <patternFill patternType="solid">
        <fgColor rgb="FF7990A5"/>
        <bgColor indexed="64"/>
      </patternFill>
    </fill>
    <fill>
      <patternFill patternType="solid">
        <fgColor theme="1"/>
        <bgColor indexed="64"/>
      </patternFill>
    </fill>
    <fill>
      <patternFill patternType="solid">
        <fgColor rgb="FFA5BEB9"/>
        <bgColor indexed="64"/>
      </patternFill>
    </fill>
    <fill>
      <patternFill patternType="solid">
        <fgColor rgb="FFC9D1DB"/>
        <bgColor indexed="64"/>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79998168889431442"/>
        <bgColor indexed="64"/>
      </patternFill>
    </fill>
    <fill>
      <patternFill patternType="solid">
        <fgColor rgb="FFEDEDED"/>
        <bgColor indexed="64"/>
      </patternFill>
    </fill>
    <fill>
      <patternFill patternType="solid">
        <fgColor theme="6" tint="0.59996337778862885"/>
        <bgColor indexed="64"/>
      </patternFill>
    </fill>
    <fill>
      <patternFill patternType="solid">
        <fgColor rgb="FF3C6E87"/>
        <bgColor indexed="64"/>
      </patternFill>
    </fill>
    <fill>
      <patternFill patternType="solid">
        <fgColor rgb="FFAF1E2D"/>
        <bgColor indexed="64"/>
      </patternFill>
    </fill>
    <fill>
      <patternFill patternType="solid">
        <fgColor rgb="FF99ABBB"/>
        <bgColor indexed="64"/>
      </patternFill>
    </fill>
    <fill>
      <patternFill patternType="solid">
        <fgColor theme="6" tint="0.39994506668294322"/>
        <bgColor indexed="64"/>
      </patternFill>
    </fill>
    <fill>
      <patternFill patternType="solid">
        <fgColor theme="2" tint="-9.9948118533890809E-2"/>
        <bgColor indexed="64"/>
      </patternFill>
    </fill>
    <fill>
      <patternFill patternType="solid">
        <fgColor rgb="FFC6EFCE"/>
      </patternFill>
    </fill>
    <fill>
      <patternFill patternType="solid">
        <fgColor rgb="FFF2F2F2"/>
      </patternFill>
    </fill>
    <fill>
      <patternFill patternType="solid">
        <fgColor rgb="FFEDEDED"/>
        <bgColor rgb="FF000000"/>
      </patternFill>
    </fill>
    <fill>
      <patternFill patternType="solid">
        <fgColor theme="6" tint="0.79998168889431442"/>
        <bgColor rgb="FFD9D9D9"/>
      </patternFill>
    </fill>
    <fill>
      <patternFill patternType="solid">
        <fgColor theme="6" tint="0.79998168889431442"/>
        <bgColor rgb="FF000000"/>
      </patternFill>
    </fill>
    <fill>
      <patternFill patternType="solid">
        <fgColor rgb="FFE7E6E6"/>
        <bgColor indexed="64"/>
      </patternFill>
    </fill>
    <fill>
      <patternFill patternType="solid">
        <fgColor rgb="FFD0CECE"/>
        <bgColor indexed="64"/>
      </patternFill>
    </fill>
    <fill>
      <patternFill patternType="solid">
        <fgColor rgb="FF99ABBB"/>
        <bgColor rgb="FF000000"/>
      </patternFill>
    </fill>
    <fill>
      <patternFill patternType="solid">
        <fgColor rgb="FFFFFFFF"/>
        <bgColor rgb="FF000000"/>
      </patternFill>
    </fill>
    <fill>
      <patternFill patternType="solid">
        <fgColor rgb="FFD0CECE"/>
        <bgColor rgb="FF000000"/>
      </patternFill>
    </fill>
  </fills>
  <borders count="105">
    <border>
      <left/>
      <right/>
      <top/>
      <bottom/>
      <diagonal/>
    </border>
    <border>
      <left/>
      <right/>
      <top style="medium">
        <color rgb="FFA5A5A5"/>
      </top>
      <bottom style="medium">
        <color rgb="FFA5A5A5"/>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bottom/>
      <diagonal/>
    </border>
    <border>
      <left style="thin">
        <color rgb="FF00B050"/>
      </left>
      <right style="thin">
        <color rgb="FF00B050"/>
      </right>
      <top style="thin">
        <color rgb="FF00B050"/>
      </top>
      <bottom/>
      <diagonal/>
    </border>
    <border>
      <left style="thin">
        <color theme="5"/>
      </left>
      <right style="thin">
        <color theme="5"/>
      </right>
      <top style="thin">
        <color theme="5"/>
      </top>
      <bottom/>
      <diagonal/>
    </border>
    <border>
      <left/>
      <right/>
      <top style="thin">
        <color indexed="64"/>
      </top>
      <bottom/>
      <diagonal/>
    </border>
    <border>
      <left/>
      <right/>
      <top style="thin">
        <color indexed="64"/>
      </top>
      <bottom style="thin">
        <color indexed="64"/>
      </bottom>
      <diagonal/>
    </border>
    <border>
      <left/>
      <right/>
      <top/>
      <bottom style="medium">
        <color rgb="FF07094A"/>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theme="6"/>
      </left>
      <right/>
      <top/>
      <bottom/>
      <diagonal/>
    </border>
    <border>
      <left/>
      <right style="hair">
        <color auto="1"/>
      </right>
      <top/>
      <bottom/>
      <diagonal/>
    </border>
    <border>
      <left style="hair">
        <color auto="1"/>
      </left>
      <right style="hair">
        <color auto="1"/>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top/>
      <bottom style="thin">
        <color rgb="FF07094A"/>
      </bottom>
      <diagonal/>
    </border>
    <border>
      <left/>
      <right/>
      <top style="thin">
        <color rgb="FF07094A"/>
      </top>
      <bottom/>
      <diagonal/>
    </border>
    <border>
      <left/>
      <right style="dashed">
        <color rgb="FFA5A5A5"/>
      </right>
      <top/>
      <bottom style="thin">
        <color rgb="FFA5A5A5"/>
      </bottom>
      <diagonal/>
    </border>
    <border>
      <left style="dashed">
        <color rgb="FFA5A5A5"/>
      </left>
      <right style="dashed">
        <color rgb="FFA5A5A5"/>
      </right>
      <top/>
      <bottom style="thin">
        <color rgb="FFA5A5A5"/>
      </bottom>
      <diagonal/>
    </border>
    <border>
      <left style="dashed">
        <color rgb="FFA5A5A5"/>
      </left>
      <right/>
      <top/>
      <bottom style="thin">
        <color rgb="FFA5A5A5"/>
      </bottom>
      <diagonal/>
    </border>
    <border>
      <left/>
      <right/>
      <top style="medium">
        <color rgb="FF07094A"/>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medium">
        <color indexed="64"/>
      </bottom>
      <diagonal/>
    </border>
    <border>
      <left/>
      <right/>
      <top style="thin">
        <color rgb="FF000000"/>
      </top>
      <bottom/>
      <diagonal/>
    </border>
    <border>
      <left/>
      <right/>
      <top/>
      <bottom style="thin">
        <color rgb="FF000000"/>
      </bottom>
      <diagonal/>
    </border>
    <border>
      <left/>
      <right/>
      <top style="thin">
        <color rgb="FFFFFFFF"/>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style="thin">
        <color indexed="64"/>
      </top>
      <bottom/>
      <diagonal/>
    </border>
    <border>
      <left style="thin">
        <color rgb="FF000000"/>
      </left>
      <right style="thin">
        <color rgb="FF000000"/>
      </right>
      <top/>
      <bottom/>
      <diagonal/>
    </border>
    <border>
      <left/>
      <right style="thin">
        <color indexed="64"/>
      </right>
      <top style="thin">
        <color indexed="64"/>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dashed">
        <color theme="6"/>
      </right>
      <top/>
      <bottom/>
      <diagonal/>
    </border>
    <border>
      <left style="thin">
        <color rgb="FF000000"/>
      </left>
      <right/>
      <top style="thin">
        <color rgb="FF000000"/>
      </top>
      <bottom/>
      <diagonal/>
    </border>
    <border>
      <left style="thin">
        <color rgb="FF000000"/>
      </left>
      <right style="dashed">
        <color rgb="FFA5A5A5"/>
      </right>
      <top style="medium">
        <color rgb="FFA5A5A5"/>
      </top>
      <bottom/>
      <diagonal/>
    </border>
    <border>
      <left style="thin">
        <color rgb="FF000000"/>
      </left>
      <right style="dashed">
        <color rgb="FFA5A5A5"/>
      </right>
      <top/>
      <bottom/>
      <diagonal/>
    </border>
    <border>
      <left style="dashed">
        <color rgb="FFA5A5A5"/>
      </left>
      <right style="thin">
        <color rgb="FF000000"/>
      </right>
      <top style="medium">
        <color rgb="FFA5A5A5"/>
      </top>
      <bottom/>
      <diagonal/>
    </border>
    <border>
      <left style="dashed">
        <color rgb="FFA5A5A5"/>
      </left>
      <right style="thin">
        <color rgb="FF000000"/>
      </right>
      <top/>
      <bottom/>
      <diagonal/>
    </border>
    <border>
      <left/>
      <right/>
      <top style="medium">
        <color rgb="FFA5A5A5"/>
      </top>
      <bottom/>
      <diagonal/>
    </border>
    <border>
      <left style="thin">
        <color rgb="FF000000"/>
      </left>
      <right style="thin">
        <color rgb="FF000000"/>
      </right>
      <top style="medium">
        <color rgb="FFA5A5A5"/>
      </top>
      <bottom/>
      <diagonal/>
    </border>
    <border>
      <left style="thin">
        <color rgb="FF000000"/>
      </left>
      <right/>
      <top style="medium">
        <color rgb="FFA5A5A5"/>
      </top>
      <bottom/>
      <diagonal/>
    </border>
    <border>
      <left style="thin">
        <color rgb="FF000000"/>
      </left>
      <right/>
      <top style="medium">
        <color rgb="FFA5A5A5"/>
      </top>
      <bottom style="medium">
        <color rgb="FFA5A5A5"/>
      </bottom>
      <diagonal/>
    </border>
    <border>
      <left style="thin">
        <color rgb="FF000000"/>
      </left>
      <right/>
      <top/>
      <bottom style="medium">
        <color rgb="FFA5A5A5"/>
      </bottom>
      <diagonal/>
    </border>
    <border>
      <left/>
      <right/>
      <top/>
      <bottom style="medium">
        <color rgb="FFA5A5A5"/>
      </bottom>
      <diagonal/>
    </border>
    <border>
      <left style="thin">
        <color rgb="FF000000"/>
      </left>
      <right style="thin">
        <color rgb="FF000000"/>
      </right>
      <top/>
      <bottom style="medium">
        <color rgb="FFA5A5A5"/>
      </bottom>
      <diagonal/>
    </border>
    <border>
      <left/>
      <right style="thin">
        <color rgb="FF000000"/>
      </right>
      <top style="medium">
        <color rgb="FFA5A5A5"/>
      </top>
      <bottom style="medium">
        <color rgb="FFA5A5A5"/>
      </bottom>
      <diagonal/>
    </border>
    <border>
      <left/>
      <right style="thin">
        <color rgb="FF000000"/>
      </right>
      <top/>
      <bottom style="medium">
        <color rgb="FFA5A5A5"/>
      </bottom>
      <diagonal/>
    </border>
    <border>
      <left style="thin">
        <color rgb="FF000000"/>
      </left>
      <right style="thin">
        <color rgb="FF000000"/>
      </right>
      <top style="thin">
        <color indexed="64"/>
      </top>
      <bottom style="thin">
        <color indexed="64"/>
      </bottom>
      <diagonal/>
    </border>
    <border>
      <left/>
      <right style="thin">
        <color rgb="FF000000"/>
      </right>
      <top style="medium">
        <color rgb="FFA5A5A5"/>
      </top>
      <bottom style="thin">
        <color rgb="FF000000"/>
      </bottom>
      <diagonal/>
    </border>
    <border>
      <left style="thin">
        <color rgb="FF000000"/>
      </left>
      <right style="thin">
        <color rgb="FF000000"/>
      </right>
      <top/>
      <bottom style="thin">
        <color indexed="64"/>
      </bottom>
      <diagonal/>
    </border>
    <border>
      <left/>
      <right/>
      <top style="medium">
        <color rgb="FFA5A5A5"/>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E7E6E6"/>
      </bottom>
      <diagonal/>
    </border>
    <border>
      <left/>
      <right style="thin">
        <color rgb="FF000000"/>
      </right>
      <top/>
      <bottom style="thin">
        <color rgb="FFE7E6E6"/>
      </bottom>
      <diagonal/>
    </border>
  </borders>
  <cellStyleXfs count="8">
    <xf numFmtId="0" fontId="0" fillId="0" borderId="0"/>
    <xf numFmtId="43" fontId="5" fillId="0" borderId="0" applyFont="0" applyFill="0" applyBorder="0" applyAlignment="0" applyProtection="0"/>
    <xf numFmtId="0" fontId="7" fillId="0" borderId="0" applyNumberForma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9" fontId="5" fillId="0" borderId="0" applyFont="0" applyFill="0" applyBorder="0" applyAlignment="0" applyProtection="0"/>
    <xf numFmtId="0" fontId="37" fillId="21" borderId="49" applyNumberFormat="0" applyAlignment="0" applyProtection="0"/>
    <xf numFmtId="0" fontId="38" fillId="20" borderId="0" applyNumberFormat="0" applyBorder="0" applyAlignment="0" applyProtection="0"/>
  </cellStyleXfs>
  <cellXfs count="1149">
    <xf numFmtId="0" fontId="0" fillId="0" borderId="0" xfId="0"/>
    <xf numFmtId="0" fontId="0" fillId="3" borderId="0" xfId="0" applyFill="1"/>
    <xf numFmtId="0" fontId="4" fillId="0" borderId="0" xfId="0" applyFont="1"/>
    <xf numFmtId="0" fontId="4" fillId="3" borderId="0" xfId="0" applyFont="1" applyFill="1"/>
    <xf numFmtId="3" fontId="0" fillId="3" borderId="0" xfId="0" applyNumberFormat="1" applyFill="1"/>
    <xf numFmtId="0" fontId="6" fillId="3" borderId="0" xfId="0" applyFont="1" applyFill="1" applyAlignment="1">
      <alignment vertical="center"/>
    </xf>
    <xf numFmtId="3" fontId="6" fillId="3" borderId="0" xfId="0" applyNumberFormat="1" applyFont="1" applyFill="1" applyAlignment="1">
      <alignment horizontal="right" vertical="center"/>
    </xf>
    <xf numFmtId="0" fontId="6" fillId="3" borderId="0" xfId="0" applyFont="1" applyFill="1" applyAlignment="1">
      <alignment horizontal="right" vertical="center"/>
    </xf>
    <xf numFmtId="165" fontId="0" fillId="3" borderId="0" xfId="0" applyNumberFormat="1" applyFill="1"/>
    <xf numFmtId="0" fontId="0" fillId="3" borderId="0" xfId="0" applyFill="1" applyAlignment="1">
      <alignment horizontal="right"/>
    </xf>
    <xf numFmtId="0" fontId="12" fillId="0" borderId="0" xfId="2" applyFont="1" applyBorder="1" applyAlignment="1">
      <alignment vertical="center"/>
    </xf>
    <xf numFmtId="0" fontId="13" fillId="0" borderId="0" xfId="0" applyFont="1"/>
    <xf numFmtId="0" fontId="9" fillId="6" borderId="0" xfId="0" applyFont="1" applyFill="1"/>
    <xf numFmtId="0" fontId="4" fillId="3" borderId="0" xfId="0" applyFont="1" applyFill="1" applyAlignment="1">
      <alignment horizontal="right"/>
    </xf>
    <xf numFmtId="0" fontId="9" fillId="7" borderId="0" xfId="0" applyFont="1" applyFill="1"/>
    <xf numFmtId="0" fontId="14" fillId="8" borderId="6" xfId="0" applyFont="1" applyFill="1" applyBorder="1" applyAlignment="1">
      <alignment vertical="center"/>
    </xf>
    <xf numFmtId="0" fontId="16" fillId="9" borderId="2" xfId="0" applyFont="1" applyFill="1" applyBorder="1"/>
    <xf numFmtId="0" fontId="0" fillId="3" borderId="0" xfId="0" applyFill="1" applyAlignment="1">
      <alignment wrapText="1"/>
    </xf>
    <xf numFmtId="0" fontId="1" fillId="0" borderId="0" xfId="0" applyFont="1" applyAlignment="1">
      <alignment horizontal="left" vertical="center" wrapText="1" readingOrder="1"/>
    </xf>
    <xf numFmtId="0" fontId="18" fillId="0" borderId="0" xfId="0" applyFont="1" applyAlignment="1">
      <alignment horizontal="center" vertical="center" wrapText="1" readingOrder="1"/>
    </xf>
    <xf numFmtId="0" fontId="19" fillId="0" borderId="0" xfId="2" applyFont="1" applyFill="1"/>
    <xf numFmtId="2" fontId="11" fillId="0" borderId="0" xfId="0" quotePrefix="1" applyNumberFormat="1" applyFont="1" applyAlignment="1">
      <alignment horizontal="center" vertical="center"/>
    </xf>
    <xf numFmtId="0" fontId="11" fillId="0" borderId="12" xfId="0" applyFont="1" applyBorder="1"/>
    <xf numFmtId="0" fontId="20" fillId="10" borderId="8" xfId="3" applyFont="1" applyBorder="1" applyAlignment="1">
      <alignment horizontal="left" vertical="center" wrapText="1"/>
    </xf>
    <xf numFmtId="0" fontId="11" fillId="0" borderId="0" xfId="0" applyFont="1" applyAlignment="1">
      <alignment horizontal="center" vertical="center"/>
    </xf>
    <xf numFmtId="0" fontId="20" fillId="10" borderId="0" xfId="3" applyFont="1" applyAlignment="1">
      <alignment horizontal="left" vertical="center"/>
    </xf>
    <xf numFmtId="0" fontId="11" fillId="0" borderId="0" xfId="0" quotePrefix="1" applyFont="1" applyAlignment="1">
      <alignment vertical="center"/>
    </xf>
    <xf numFmtId="2" fontId="11" fillId="0" borderId="0" xfId="0" applyNumberFormat="1" applyFont="1" applyAlignment="1">
      <alignment horizontal="center" vertical="center"/>
    </xf>
    <xf numFmtId="0" fontId="11" fillId="0" borderId="0" xfId="0" quotePrefix="1" applyFont="1" applyAlignment="1">
      <alignment horizontal="center" vertical="center"/>
    </xf>
    <xf numFmtId="0" fontId="11" fillId="10" borderId="0" xfId="3" quotePrefix="1" applyFont="1" applyAlignment="1">
      <alignment horizontal="left" vertical="center" wrapText="1"/>
    </xf>
    <xf numFmtId="0" fontId="20" fillId="0" borderId="0" xfId="0" applyFont="1" applyAlignment="1">
      <alignment vertical="center"/>
    </xf>
    <xf numFmtId="0" fontId="20" fillId="0" borderId="0" xfId="0" applyFont="1" applyAlignment="1">
      <alignment horizontal="center" vertical="center"/>
    </xf>
    <xf numFmtId="0" fontId="11" fillId="10" borderId="0" xfId="3" quotePrefix="1" applyFont="1" applyAlignment="1">
      <alignment horizontal="left" vertical="center"/>
    </xf>
    <xf numFmtId="0" fontId="20" fillId="10" borderId="0" xfId="3" applyFont="1" applyAlignment="1">
      <alignment horizontal="left" vertical="center" wrapText="1"/>
    </xf>
    <xf numFmtId="0" fontId="20" fillId="10" borderId="12" xfId="3" applyFont="1" applyBorder="1" applyAlignment="1">
      <alignment vertical="center" wrapText="1"/>
    </xf>
    <xf numFmtId="0" fontId="11" fillId="0" borderId="15" xfId="3" quotePrefix="1" applyFont="1" applyFill="1" applyBorder="1" applyAlignment="1">
      <alignment horizontal="left" vertical="center"/>
    </xf>
    <xf numFmtId="0" fontId="11" fillId="0" borderId="15" xfId="0" quotePrefix="1" applyFont="1" applyBorder="1"/>
    <xf numFmtId="0" fontId="11" fillId="12" borderId="15" xfId="3" quotePrefix="1" applyFont="1" applyFill="1" applyBorder="1" applyAlignment="1">
      <alignment horizontal="left" vertical="center"/>
    </xf>
    <xf numFmtId="0" fontId="0" fillId="12" borderId="0" xfId="0" applyFill="1"/>
    <xf numFmtId="0" fontId="20" fillId="0" borderId="12" xfId="0" applyFont="1" applyBorder="1" applyAlignment="1">
      <alignment horizontal="center" vertical="center"/>
    </xf>
    <xf numFmtId="0" fontId="20" fillId="0" borderId="12" xfId="0" applyFont="1" applyBorder="1" applyAlignment="1">
      <alignment horizontal="left" vertical="center"/>
    </xf>
    <xf numFmtId="0" fontId="11" fillId="12" borderId="0" xfId="0" applyFont="1" applyFill="1" applyAlignment="1">
      <alignment horizontal="left" vertical="center"/>
    </xf>
    <xf numFmtId="0" fontId="11" fillId="0" borderId="0" xfId="0" applyFont="1" applyAlignment="1">
      <alignment horizontal="left" vertical="center"/>
    </xf>
    <xf numFmtId="0" fontId="11" fillId="12" borderId="15" xfId="3" applyFont="1" applyFill="1" applyBorder="1" applyAlignment="1">
      <alignment horizontal="left" vertical="center"/>
    </xf>
    <xf numFmtId="0" fontId="11" fillId="0" borderId="4" xfId="3" quotePrefix="1" applyFont="1" applyFill="1" applyBorder="1"/>
    <xf numFmtId="0" fontId="20" fillId="0" borderId="15" xfId="3" applyFont="1" applyFill="1" applyBorder="1" applyAlignment="1">
      <alignment vertical="center" wrapText="1"/>
    </xf>
    <xf numFmtId="0" fontId="10" fillId="0" borderId="0" xfId="4" applyFont="1" applyFill="1" applyAlignment="1">
      <alignment horizontal="left" vertical="center"/>
    </xf>
    <xf numFmtId="0" fontId="20" fillId="0" borderId="0" xfId="0" applyFont="1" applyAlignment="1">
      <alignment horizontal="center" vertical="center" wrapText="1"/>
    </xf>
    <xf numFmtId="0" fontId="10" fillId="0" borderId="0" xfId="0" applyFont="1"/>
    <xf numFmtId="0" fontId="11" fillId="0" borderId="0" xfId="0" quotePrefix="1" applyFont="1" applyAlignment="1">
      <alignment horizontal="center"/>
    </xf>
    <xf numFmtId="0" fontId="11" fillId="0" borderId="0" xfId="0" applyFont="1" applyAlignment="1">
      <alignment horizontal="center"/>
    </xf>
    <xf numFmtId="0" fontId="0" fillId="3" borderId="0" xfId="0" applyFill="1" applyAlignment="1">
      <alignment horizontal="center" vertical="center"/>
    </xf>
    <xf numFmtId="0" fontId="0" fillId="3" borderId="0" xfId="0" applyFill="1" applyAlignment="1">
      <alignment vertical="center"/>
    </xf>
    <xf numFmtId="0" fontId="4" fillId="3" borderId="0" xfId="0" applyFont="1" applyFill="1" applyAlignment="1">
      <alignment vertical="center"/>
    </xf>
    <xf numFmtId="0" fontId="8" fillId="0" borderId="0" xfId="0" applyFont="1" applyAlignment="1">
      <alignment vertical="center"/>
    </xf>
    <xf numFmtId="0" fontId="0" fillId="0" borderId="0" xfId="0" applyAlignment="1">
      <alignment horizontal="right"/>
    </xf>
    <xf numFmtId="0" fontId="11" fillId="0" borderId="0" xfId="0" quotePrefix="1" applyFont="1"/>
    <xf numFmtId="0" fontId="4" fillId="0" borderId="0" xfId="0" applyFont="1" applyAlignment="1">
      <alignment horizontal="center" vertical="center" wrapText="1"/>
    </xf>
    <xf numFmtId="0" fontId="4" fillId="0" borderId="0" xfId="0" applyFont="1" applyAlignment="1">
      <alignment horizontal="center" vertical="center"/>
    </xf>
    <xf numFmtId="0" fontId="11" fillId="0" borderId="0" xfId="0" applyFont="1"/>
    <xf numFmtId="0" fontId="4" fillId="0" borderId="0" xfId="0" applyFont="1" applyAlignment="1">
      <alignment vertical="center"/>
    </xf>
    <xf numFmtId="0" fontId="22" fillId="6" borderId="0" xfId="0" applyFont="1" applyFill="1" applyAlignment="1">
      <alignment horizontal="left" vertical="center"/>
    </xf>
    <xf numFmtId="49" fontId="11" fillId="0" borderId="0" xfId="3" applyNumberFormat="1" applyFont="1" applyFill="1" applyAlignment="1">
      <alignment horizontal="left" vertical="center" wrapText="1"/>
    </xf>
    <xf numFmtId="0" fontId="9" fillId="16" borderId="7" xfId="0" applyFont="1" applyFill="1" applyBorder="1" applyAlignment="1">
      <alignment vertical="center"/>
    </xf>
    <xf numFmtId="2" fontId="11" fillId="0" borderId="0" xfId="3" quotePrefix="1" applyNumberFormat="1" applyFont="1" applyFill="1" applyBorder="1" applyAlignment="1">
      <alignment horizontal="center" vertical="center"/>
    </xf>
    <xf numFmtId="0" fontId="8" fillId="0" borderId="0" xfId="0" applyFont="1" applyAlignment="1">
      <alignment vertical="center" wrapText="1"/>
    </xf>
    <xf numFmtId="0" fontId="24" fillId="0" borderId="0" xfId="2" applyFont="1" applyFill="1"/>
    <xf numFmtId="0" fontId="11" fillId="0" borderId="0" xfId="0" applyFont="1" applyAlignment="1">
      <alignment vertical="center"/>
    </xf>
    <xf numFmtId="0" fontId="26" fillId="0" borderId="0" xfId="2" applyFont="1" applyFill="1"/>
    <xf numFmtId="0" fontId="14" fillId="0" borderId="0" xfId="0" applyFont="1" applyAlignment="1">
      <alignment horizontal="left" vertical="center" wrapText="1" readingOrder="1"/>
    </xf>
    <xf numFmtId="2" fontId="20" fillId="0" borderId="0" xfId="3" applyNumberFormat="1" applyFont="1" applyFill="1" applyAlignment="1">
      <alignment horizontal="center" vertical="center" wrapText="1" readingOrder="1"/>
    </xf>
    <xf numFmtId="3" fontId="20" fillId="0" borderId="0" xfId="3" quotePrefix="1" applyNumberFormat="1" applyFont="1" applyFill="1" applyBorder="1" applyAlignment="1">
      <alignment horizontal="center" vertical="center"/>
    </xf>
    <xf numFmtId="0" fontId="20" fillId="0" borderId="0" xfId="0" quotePrefix="1" applyFont="1"/>
    <xf numFmtId="2" fontId="11" fillId="0" borderId="0" xfId="3" applyNumberFormat="1" applyFont="1" applyFill="1" applyAlignment="1">
      <alignment horizontal="center" vertical="center"/>
    </xf>
    <xf numFmtId="3" fontId="11" fillId="0" borderId="0" xfId="3" quotePrefix="1" applyNumberFormat="1" applyFont="1" applyFill="1" applyAlignment="1">
      <alignment horizontal="center" vertical="center"/>
    </xf>
    <xf numFmtId="2" fontId="20" fillId="0" borderId="0" xfId="3" applyNumberFormat="1" applyFont="1" applyFill="1" applyAlignment="1">
      <alignment horizontal="center" vertical="center"/>
    </xf>
    <xf numFmtId="2" fontId="20" fillId="0" borderId="0" xfId="3" quotePrefix="1" applyNumberFormat="1" applyFont="1" applyFill="1" applyBorder="1" applyAlignment="1">
      <alignment horizontal="center" vertical="center"/>
    </xf>
    <xf numFmtId="2" fontId="20" fillId="0" borderId="0" xfId="3" applyNumberFormat="1" applyFont="1" applyFill="1" applyBorder="1" applyAlignment="1">
      <alignment horizontal="center" vertical="center" wrapText="1" readingOrder="1"/>
    </xf>
    <xf numFmtId="0" fontId="20" fillId="10" borderId="17" xfId="3" applyFont="1" applyBorder="1" applyAlignment="1">
      <alignment horizontal="left" vertical="center" wrapText="1"/>
    </xf>
    <xf numFmtId="0" fontId="11" fillId="10" borderId="5" xfId="3" quotePrefix="1" applyFont="1" applyBorder="1" applyAlignment="1">
      <alignment horizontal="left" vertical="center" wrapText="1"/>
    </xf>
    <xf numFmtId="0" fontId="20" fillId="10" borderId="5" xfId="3" applyFont="1" applyBorder="1" applyAlignment="1">
      <alignment horizontal="left" vertical="center" wrapText="1"/>
    </xf>
    <xf numFmtId="0" fontId="11" fillId="0" borderId="5" xfId="0" quotePrefix="1" applyFont="1" applyBorder="1" applyAlignment="1">
      <alignment vertical="center" wrapText="1"/>
    </xf>
    <xf numFmtId="0" fontId="20" fillId="0" borderId="5" xfId="0" applyFont="1" applyBorder="1" applyAlignment="1">
      <alignment vertical="center" wrapText="1"/>
    </xf>
    <xf numFmtId="0" fontId="26" fillId="0" borderId="0" xfId="2" applyFont="1" applyFill="1" applyBorder="1"/>
    <xf numFmtId="0" fontId="26" fillId="0" borderId="0" xfId="2" applyFont="1" applyAlignment="1">
      <alignment vertical="center"/>
    </xf>
    <xf numFmtId="0" fontId="26" fillId="0" borderId="0" xfId="2" applyFont="1"/>
    <xf numFmtId="0" fontId="14" fillId="18" borderId="0" xfId="2" applyFont="1" applyFill="1" applyAlignment="1">
      <alignment vertical="center"/>
    </xf>
    <xf numFmtId="0" fontId="28" fillId="10" borderId="0" xfId="2" applyFont="1" applyFill="1" applyAlignment="1">
      <alignment vertical="center"/>
    </xf>
    <xf numFmtId="0" fontId="28" fillId="10" borderId="0" xfId="3" applyNumberFormat="1" applyFont="1" applyBorder="1" applyAlignment="1">
      <alignment horizontal="left" vertical="center" wrapText="1"/>
    </xf>
    <xf numFmtId="0" fontId="28" fillId="10" borderId="0" xfId="3" applyFont="1" applyAlignment="1">
      <alignment horizontal="left" vertical="center" wrapText="1"/>
    </xf>
    <xf numFmtId="0" fontId="28" fillId="0" borderId="0" xfId="2" applyFont="1" applyFill="1" applyAlignment="1">
      <alignment vertical="center" wrapText="1"/>
    </xf>
    <xf numFmtId="2" fontId="28" fillId="5" borderId="0" xfId="0" applyNumberFormat="1" applyFont="1" applyFill="1" applyAlignment="1">
      <alignment horizontal="left" vertical="center" wrapText="1"/>
    </xf>
    <xf numFmtId="0" fontId="28" fillId="5" borderId="0" xfId="2" applyFont="1" applyFill="1" applyBorder="1" applyAlignment="1">
      <alignment horizontal="left" vertical="center" wrapText="1"/>
    </xf>
    <xf numFmtId="0" fontId="28" fillId="0" borderId="0" xfId="1" applyNumberFormat="1" applyFont="1" applyFill="1" applyBorder="1" applyAlignment="1">
      <alignment horizontal="left" vertical="center"/>
    </xf>
    <xf numFmtId="0" fontId="28" fillId="0" borderId="0" xfId="1" applyNumberFormat="1" applyFont="1" applyFill="1" applyBorder="1" applyAlignment="1">
      <alignment horizontal="left" vertical="center" wrapText="1"/>
    </xf>
    <xf numFmtId="0" fontId="28" fillId="12" borderId="0" xfId="1" applyNumberFormat="1" applyFont="1" applyFill="1" applyBorder="1" applyAlignment="1">
      <alignment horizontal="left" vertical="center" wrapText="1"/>
    </xf>
    <xf numFmtId="0" fontId="28" fillId="0" borderId="0" xfId="3" applyNumberFormat="1" applyFont="1" applyFill="1" applyBorder="1" applyAlignment="1">
      <alignment horizontal="left" vertical="center"/>
    </xf>
    <xf numFmtId="0" fontId="28" fillId="0" borderId="0" xfId="3" applyNumberFormat="1" applyFont="1" applyFill="1" applyBorder="1" applyAlignment="1">
      <alignment horizontal="left" vertical="center" wrapText="1"/>
    </xf>
    <xf numFmtId="0" fontId="28" fillId="0" borderId="0" xfId="3" quotePrefix="1" applyFont="1" applyFill="1" applyBorder="1" applyAlignment="1">
      <alignment horizontal="left" vertical="center"/>
    </xf>
    <xf numFmtId="0" fontId="28" fillId="12" borderId="0" xfId="0" applyFont="1" applyFill="1" applyAlignment="1">
      <alignment vertical="center" wrapText="1"/>
    </xf>
    <xf numFmtId="0" fontId="28" fillId="0" borderId="0" xfId="3" quotePrefix="1" applyFont="1" applyFill="1" applyBorder="1" applyAlignment="1">
      <alignment horizontal="left" vertical="center" wrapText="1"/>
    </xf>
    <xf numFmtId="0" fontId="28" fillId="10" borderId="0" xfId="2" applyFont="1" applyFill="1" applyAlignment="1">
      <alignment horizontal="left" vertical="center"/>
    </xf>
    <xf numFmtId="0" fontId="28" fillId="10" borderId="0" xfId="3" applyFont="1" applyAlignment="1">
      <alignment horizontal="left" vertical="center"/>
    </xf>
    <xf numFmtId="0" fontId="28" fillId="0" borderId="0" xfId="2" applyFont="1" applyAlignment="1">
      <alignment horizontal="left" vertical="center"/>
    </xf>
    <xf numFmtId="0" fontId="28" fillId="0" borderId="0" xfId="2" quotePrefix="1" applyFont="1" applyFill="1" applyBorder="1" applyAlignment="1">
      <alignment horizontal="left" vertical="center"/>
    </xf>
    <xf numFmtId="0" fontId="28" fillId="0" borderId="0" xfId="0" quotePrefix="1" applyFont="1" applyAlignment="1">
      <alignment vertical="center"/>
    </xf>
    <xf numFmtId="0" fontId="28" fillId="0" borderId="0" xfId="0" applyFont="1" applyAlignment="1">
      <alignment vertical="center" wrapText="1"/>
    </xf>
    <xf numFmtId="0" fontId="28" fillId="12" borderId="0" xfId="0" applyFont="1" applyFill="1" applyAlignment="1">
      <alignment horizontal="left" vertical="center"/>
    </xf>
    <xf numFmtId="2" fontId="28" fillId="10" borderId="0" xfId="3" applyNumberFormat="1" applyFont="1" applyBorder="1" applyAlignment="1">
      <alignment horizontal="left" vertical="center" wrapText="1"/>
    </xf>
    <xf numFmtId="0" fontId="28" fillId="10" borderId="0" xfId="2" applyFont="1" applyFill="1" applyAlignment="1">
      <alignment vertical="center" wrapText="1"/>
    </xf>
    <xf numFmtId="0" fontId="28" fillId="0" borderId="0" xfId="2" quotePrefix="1" applyFont="1" applyFill="1" applyAlignment="1">
      <alignment vertical="center"/>
    </xf>
    <xf numFmtId="0" fontId="28" fillId="12" borderId="0" xfId="0" quotePrefix="1" applyFont="1" applyFill="1" applyAlignment="1">
      <alignment vertical="center"/>
    </xf>
    <xf numFmtId="0" fontId="28" fillId="12" borderId="0" xfId="2" applyFont="1" applyFill="1" applyAlignment="1">
      <alignment vertical="center" wrapText="1"/>
    </xf>
    <xf numFmtId="0" fontId="28" fillId="12" borderId="0" xfId="0" applyFont="1" applyFill="1" applyAlignment="1">
      <alignment vertical="center"/>
    </xf>
    <xf numFmtId="0" fontId="28" fillId="0" borderId="0" xfId="0" applyFont="1" applyAlignment="1">
      <alignment vertical="center"/>
    </xf>
    <xf numFmtId="0" fontId="28" fillId="5" borderId="0" xfId="2" quotePrefix="1" applyFont="1" applyFill="1" applyBorder="1" applyAlignment="1">
      <alignment horizontal="left" vertical="center" wrapText="1"/>
    </xf>
    <xf numFmtId="0" fontId="28" fillId="12" borderId="0" xfId="0" quotePrefix="1" applyFont="1" applyFill="1" applyAlignment="1">
      <alignment vertical="center" wrapText="1"/>
    </xf>
    <xf numFmtId="0" fontId="28" fillId="0" borderId="0" xfId="0" quotePrefix="1" applyFont="1" applyAlignment="1">
      <alignment vertical="center" wrapText="1"/>
    </xf>
    <xf numFmtId="0" fontId="28" fillId="0" borderId="0" xfId="2" applyFont="1" applyFill="1" applyBorder="1" applyAlignment="1">
      <alignment horizontal="left" vertical="center" wrapText="1"/>
    </xf>
    <xf numFmtId="0" fontId="28" fillId="0" borderId="0" xfId="0" applyFont="1" applyAlignment="1">
      <alignment horizontal="left" vertical="center" wrapText="1"/>
    </xf>
    <xf numFmtId="0" fontId="28" fillId="10" borderId="0" xfId="3" quotePrefix="1" applyFont="1" applyBorder="1" applyAlignment="1">
      <alignment horizontal="left" vertical="center" wrapText="1"/>
    </xf>
    <xf numFmtId="0" fontId="4" fillId="12" borderId="30" xfId="3" applyFont="1" applyFill="1" applyBorder="1" applyAlignment="1">
      <alignment vertical="center"/>
    </xf>
    <xf numFmtId="0" fontId="4" fillId="12" borderId="31" xfId="3" applyFont="1" applyFill="1" applyBorder="1" applyAlignment="1">
      <alignment horizontal="center" vertical="center"/>
    </xf>
    <xf numFmtId="0" fontId="0" fillId="0" borderId="0" xfId="0" applyAlignment="1">
      <alignment horizontal="center"/>
    </xf>
    <xf numFmtId="0" fontId="28" fillId="10" borderId="0" xfId="3" applyNumberFormat="1" applyFont="1" applyBorder="1" applyAlignment="1">
      <alignment horizontal="center" vertical="center"/>
    </xf>
    <xf numFmtId="0" fontId="28" fillId="5" borderId="0" xfId="0" applyFont="1" applyFill="1" applyAlignment="1">
      <alignment horizontal="center" vertical="center" wrapText="1"/>
    </xf>
    <xf numFmtId="0" fontId="28" fillId="0" borderId="0" xfId="1" applyNumberFormat="1" applyFont="1" applyFill="1" applyBorder="1" applyAlignment="1">
      <alignment horizontal="center" vertical="center"/>
    </xf>
    <xf numFmtId="0" fontId="28" fillId="12" borderId="0" xfId="1" applyNumberFormat="1" applyFont="1" applyFill="1" applyBorder="1" applyAlignment="1">
      <alignment horizontal="center" vertical="center"/>
    </xf>
    <xf numFmtId="0" fontId="28" fillId="0" borderId="0" xfId="3" applyNumberFormat="1" applyFont="1" applyFill="1" applyBorder="1" applyAlignment="1">
      <alignment horizontal="center" vertical="center"/>
    </xf>
    <xf numFmtId="49" fontId="28" fillId="12" borderId="0" xfId="1" applyNumberFormat="1" applyFont="1" applyFill="1" applyBorder="1" applyAlignment="1">
      <alignment horizontal="center" vertical="center" wrapText="1"/>
    </xf>
    <xf numFmtId="0" fontId="28" fillId="12" borderId="0" xfId="0" applyFont="1" applyFill="1" applyAlignment="1">
      <alignment horizontal="center" vertical="center"/>
    </xf>
    <xf numFmtId="0" fontId="28" fillId="12" borderId="0" xfId="3" applyNumberFormat="1" applyFont="1" applyFill="1" applyBorder="1" applyAlignment="1">
      <alignment horizontal="center" vertical="center"/>
    </xf>
    <xf numFmtId="0" fontId="28" fillId="0" borderId="0" xfId="0" applyFont="1" applyAlignment="1">
      <alignment horizontal="center" vertical="center"/>
    </xf>
    <xf numFmtId="49" fontId="28" fillId="12" borderId="0" xfId="1" applyNumberFormat="1" applyFont="1" applyFill="1" applyBorder="1" applyAlignment="1">
      <alignment horizontal="center" vertical="center"/>
    </xf>
    <xf numFmtId="0" fontId="28" fillId="10" borderId="0" xfId="3" applyFont="1" applyBorder="1" applyAlignment="1">
      <alignment horizontal="left" vertical="center" wrapText="1"/>
    </xf>
    <xf numFmtId="0" fontId="4" fillId="0" borderId="0" xfId="0" applyFont="1" applyAlignment="1">
      <alignment vertical="center" wrapText="1"/>
    </xf>
    <xf numFmtId="0" fontId="4" fillId="12" borderId="31" xfId="3" applyFont="1" applyFill="1" applyBorder="1" applyAlignment="1">
      <alignment horizontal="right" vertical="center"/>
    </xf>
    <xf numFmtId="49" fontId="4" fillId="12" borderId="32" xfId="3" applyNumberFormat="1" applyFont="1" applyFill="1" applyBorder="1" applyAlignment="1">
      <alignment horizontal="right" vertical="center"/>
    </xf>
    <xf numFmtId="0" fontId="11" fillId="0" borderId="0" xfId="0" applyFont="1" applyAlignment="1">
      <alignment vertical="center" wrapText="1"/>
    </xf>
    <xf numFmtId="0" fontId="15" fillId="0" borderId="0" xfId="0" applyFont="1" applyAlignment="1">
      <alignment vertical="center"/>
    </xf>
    <xf numFmtId="0" fontId="23" fillId="0" borderId="0" xfId="2" applyFont="1" applyAlignment="1">
      <alignment vertical="center"/>
    </xf>
    <xf numFmtId="0" fontId="28" fillId="0" borderId="0" xfId="2" applyFont="1" applyAlignment="1">
      <alignment vertical="center" wrapText="1"/>
    </xf>
    <xf numFmtId="0" fontId="11" fillId="0" borderId="15" xfId="0" applyFont="1" applyBorder="1" applyAlignment="1">
      <alignment horizontal="left" vertical="center"/>
    </xf>
    <xf numFmtId="0" fontId="31" fillId="0" borderId="38" xfId="0" applyFont="1" applyBorder="1" applyAlignment="1">
      <alignment wrapText="1"/>
    </xf>
    <xf numFmtId="0" fontId="32" fillId="0" borderId="17" xfId="0" applyFont="1" applyBorder="1"/>
    <xf numFmtId="3" fontId="32" fillId="0" borderId="17" xfId="0" applyNumberFormat="1" applyFont="1" applyBorder="1" applyAlignment="1">
      <alignment wrapText="1"/>
    </xf>
    <xf numFmtId="0" fontId="32" fillId="0" borderId="17" xfId="0" applyFont="1" applyBorder="1" applyAlignment="1">
      <alignment wrapText="1"/>
    </xf>
    <xf numFmtId="0" fontId="31" fillId="0" borderId="40" xfId="0" applyFont="1" applyBorder="1" applyAlignment="1">
      <alignment wrapText="1"/>
    </xf>
    <xf numFmtId="0" fontId="32" fillId="0" borderId="38" xfId="0" applyFont="1" applyBorder="1" applyAlignment="1">
      <alignment wrapText="1"/>
    </xf>
    <xf numFmtId="0" fontId="32" fillId="0" borderId="5" xfId="0" applyFont="1" applyBorder="1"/>
    <xf numFmtId="9" fontId="32" fillId="0" borderId="17" xfId="0" applyNumberFormat="1" applyFont="1" applyBorder="1" applyAlignment="1">
      <alignment wrapText="1"/>
    </xf>
    <xf numFmtId="3" fontId="32" fillId="0" borderId="19" xfId="0" applyNumberFormat="1" applyFont="1" applyBorder="1" applyAlignment="1">
      <alignment wrapText="1"/>
    </xf>
    <xf numFmtId="0" fontId="32" fillId="0" borderId="18" xfId="0" applyFont="1" applyBorder="1" applyAlignment="1">
      <alignment wrapText="1"/>
    </xf>
    <xf numFmtId="0" fontId="32" fillId="0" borderId="40" xfId="0" applyFont="1" applyBorder="1" applyAlignment="1">
      <alignment wrapText="1"/>
    </xf>
    <xf numFmtId="3" fontId="32" fillId="0" borderId="2" xfId="0" applyNumberFormat="1" applyFont="1" applyBorder="1" applyAlignment="1">
      <alignment wrapText="1"/>
    </xf>
    <xf numFmtId="0" fontId="32" fillId="0" borderId="44" xfId="0" applyFont="1" applyBorder="1" applyAlignment="1">
      <alignment wrapText="1"/>
    </xf>
    <xf numFmtId="0" fontId="32" fillId="0" borderId="42" xfId="0" applyFont="1" applyBorder="1" applyAlignment="1">
      <alignment wrapText="1"/>
    </xf>
    <xf numFmtId="0" fontId="34" fillId="0" borderId="38" xfId="0" applyFont="1" applyBorder="1" applyAlignment="1">
      <alignment horizontal="left" wrapText="1" indent="3"/>
    </xf>
    <xf numFmtId="0" fontId="32" fillId="0" borderId="14" xfId="0" applyFont="1" applyBorder="1"/>
    <xf numFmtId="0" fontId="32" fillId="0" borderId="15" xfId="0" applyFont="1" applyBorder="1"/>
    <xf numFmtId="0" fontId="31" fillId="23" borderId="35" xfId="0" applyFont="1" applyFill="1" applyBorder="1" applyAlignment="1">
      <alignment wrapText="1"/>
    </xf>
    <xf numFmtId="3" fontId="31" fillId="12" borderId="36" xfId="0" applyNumberFormat="1" applyFont="1" applyFill="1" applyBorder="1" applyAlignment="1">
      <alignment wrapText="1"/>
    </xf>
    <xf numFmtId="9" fontId="31" fillId="12" borderId="36" xfId="0" applyNumberFormat="1" applyFont="1" applyFill="1" applyBorder="1" applyAlignment="1">
      <alignment wrapText="1"/>
    </xf>
    <xf numFmtId="3" fontId="31" fillId="24" borderId="36" xfId="0" applyNumberFormat="1" applyFont="1" applyFill="1" applyBorder="1" applyAlignment="1">
      <alignment wrapText="1"/>
    </xf>
    <xf numFmtId="3" fontId="32" fillId="0" borderId="17" xfId="0" applyNumberFormat="1" applyFont="1" applyBorder="1"/>
    <xf numFmtId="0" fontId="31" fillId="23" borderId="38" xfId="0" applyFont="1" applyFill="1" applyBorder="1" applyAlignment="1">
      <alignment wrapText="1"/>
    </xf>
    <xf numFmtId="0" fontId="32" fillId="23" borderId="17" xfId="0" applyFont="1" applyFill="1" applyBorder="1"/>
    <xf numFmtId="0" fontId="32" fillId="23" borderId="14" xfId="0" applyFont="1" applyFill="1" applyBorder="1"/>
    <xf numFmtId="3" fontId="32" fillId="12" borderId="17" xfId="0" applyNumberFormat="1" applyFont="1" applyFill="1" applyBorder="1" applyAlignment="1">
      <alignment wrapText="1"/>
    </xf>
    <xf numFmtId="9" fontId="32" fillId="23" borderId="17" xfId="0" applyNumberFormat="1" applyFont="1" applyFill="1" applyBorder="1" applyAlignment="1">
      <alignment wrapText="1"/>
    </xf>
    <xf numFmtId="3" fontId="32" fillId="24" borderId="17" xfId="0" applyNumberFormat="1" applyFont="1" applyFill="1" applyBorder="1"/>
    <xf numFmtId="0" fontId="32" fillId="24" borderId="17" xfId="0" applyFont="1" applyFill="1" applyBorder="1"/>
    <xf numFmtId="0" fontId="32" fillId="24" borderId="11" xfId="0" applyFont="1" applyFill="1" applyBorder="1" applyAlignment="1">
      <alignment wrapText="1"/>
    </xf>
    <xf numFmtId="0" fontId="32" fillId="24" borderId="12" xfId="0" applyFont="1" applyFill="1" applyBorder="1" applyAlignment="1">
      <alignment wrapText="1"/>
    </xf>
    <xf numFmtId="3" fontId="32" fillId="12" borderId="0" xfId="0" applyNumberFormat="1" applyFont="1" applyFill="1" applyAlignment="1">
      <alignment wrapText="1"/>
    </xf>
    <xf numFmtId="0" fontId="32" fillId="12" borderId="5" xfId="0" applyFont="1" applyFill="1" applyBorder="1" applyAlignment="1">
      <alignment wrapText="1"/>
    </xf>
    <xf numFmtId="0" fontId="32" fillId="12" borderId="17" xfId="0" applyFont="1" applyFill="1" applyBorder="1" applyAlignment="1">
      <alignment wrapText="1"/>
    </xf>
    <xf numFmtId="0" fontId="31" fillId="23" borderId="5" xfId="0" applyFont="1" applyFill="1" applyBorder="1" applyAlignment="1">
      <alignment wrapText="1"/>
    </xf>
    <xf numFmtId="0" fontId="31" fillId="23" borderId="5" xfId="0" applyFont="1" applyFill="1" applyBorder="1"/>
    <xf numFmtId="0" fontId="31" fillId="23" borderId="15" xfId="0" applyFont="1" applyFill="1" applyBorder="1"/>
    <xf numFmtId="0" fontId="32" fillId="23" borderId="5" xfId="0" applyFont="1" applyFill="1" applyBorder="1" applyAlignment="1">
      <alignment wrapText="1"/>
    </xf>
    <xf numFmtId="3" fontId="32" fillId="0" borderId="13" xfId="0" applyNumberFormat="1" applyFont="1" applyBorder="1" applyAlignment="1">
      <alignment wrapText="1"/>
    </xf>
    <xf numFmtId="0" fontId="32" fillId="0" borderId="12" xfId="0" applyFont="1" applyBorder="1" applyAlignment="1">
      <alignment wrapText="1"/>
    </xf>
    <xf numFmtId="0" fontId="32" fillId="0" borderId="48" xfId="0" applyFont="1" applyBorder="1" applyAlignment="1">
      <alignment wrapText="1"/>
    </xf>
    <xf numFmtId="3" fontId="32" fillId="0" borderId="41" xfId="0" applyNumberFormat="1" applyFont="1" applyBorder="1" applyAlignment="1">
      <alignment wrapText="1"/>
    </xf>
    <xf numFmtId="0" fontId="31" fillId="0" borderId="35" xfId="0" applyFont="1" applyBorder="1" applyAlignment="1">
      <alignment wrapText="1"/>
    </xf>
    <xf numFmtId="3" fontId="31" fillId="0" borderId="3" xfId="0" applyNumberFormat="1" applyFont="1" applyBorder="1" applyAlignment="1">
      <alignment wrapText="1"/>
    </xf>
    <xf numFmtId="9" fontId="31" fillId="0" borderId="36" xfId="0" applyNumberFormat="1" applyFont="1" applyBorder="1" applyAlignment="1">
      <alignment wrapText="1"/>
    </xf>
    <xf numFmtId="0" fontId="32" fillId="23" borderId="38" xfId="0" applyFont="1" applyFill="1" applyBorder="1" applyAlignment="1">
      <alignment wrapText="1"/>
    </xf>
    <xf numFmtId="3" fontId="32" fillId="23" borderId="8" xfId="0" applyNumberFormat="1" applyFont="1" applyFill="1" applyBorder="1" applyAlignment="1">
      <alignment wrapText="1"/>
    </xf>
    <xf numFmtId="0" fontId="32" fillId="23" borderId="17" xfId="0" applyFont="1" applyFill="1" applyBorder="1" applyAlignment="1">
      <alignment wrapText="1"/>
    </xf>
    <xf numFmtId="3" fontId="32" fillId="23" borderId="17" xfId="0" applyNumberFormat="1" applyFont="1" applyFill="1" applyBorder="1" applyAlignment="1">
      <alignment wrapText="1"/>
    </xf>
    <xf numFmtId="3" fontId="32" fillId="23" borderId="17" xfId="0" applyNumberFormat="1" applyFont="1" applyFill="1" applyBorder="1"/>
    <xf numFmtId="3" fontId="32" fillId="23" borderId="13" xfId="0" applyNumberFormat="1" applyFont="1" applyFill="1" applyBorder="1" applyAlignment="1">
      <alignment wrapText="1"/>
    </xf>
    <xf numFmtId="9" fontId="32" fillId="23" borderId="12" xfId="0" applyNumberFormat="1" applyFont="1" applyFill="1" applyBorder="1" applyAlignment="1">
      <alignment wrapText="1"/>
    </xf>
    <xf numFmtId="0" fontId="32" fillId="23" borderId="8" xfId="0" applyFont="1" applyFill="1" applyBorder="1"/>
    <xf numFmtId="3" fontId="32" fillId="23" borderId="18" xfId="0" applyNumberFormat="1" applyFont="1" applyFill="1" applyBorder="1" applyAlignment="1">
      <alignment wrapText="1"/>
    </xf>
    <xf numFmtId="0" fontId="32" fillId="23" borderId="18" xfId="0" applyFont="1" applyFill="1" applyBorder="1" applyAlignment="1">
      <alignment wrapText="1"/>
    </xf>
    <xf numFmtId="0" fontId="32" fillId="23" borderId="8" xfId="0" applyFont="1" applyFill="1" applyBorder="1" applyAlignment="1">
      <alignment wrapText="1"/>
    </xf>
    <xf numFmtId="3" fontId="31" fillId="0" borderId="36" xfId="0" applyNumberFormat="1" applyFont="1" applyBorder="1" applyAlignment="1">
      <alignment wrapText="1"/>
    </xf>
    <xf numFmtId="0" fontId="32" fillId="23" borderId="5" xfId="0" applyFont="1" applyFill="1" applyBorder="1"/>
    <xf numFmtId="0" fontId="32" fillId="23" borderId="15" xfId="0" applyFont="1" applyFill="1" applyBorder="1"/>
    <xf numFmtId="3" fontId="32" fillId="23" borderId="12" xfId="0" applyNumberFormat="1" applyFont="1" applyFill="1" applyBorder="1" applyAlignment="1">
      <alignment wrapText="1"/>
    </xf>
    <xf numFmtId="0" fontId="34" fillId="23" borderId="38" xfId="0" applyFont="1" applyFill="1" applyBorder="1" applyAlignment="1">
      <alignment horizontal="left" wrapText="1" indent="3"/>
    </xf>
    <xf numFmtId="0" fontId="32" fillId="0" borderId="50" xfId="0" applyFont="1" applyBorder="1" applyAlignment="1">
      <alignment wrapText="1"/>
    </xf>
    <xf numFmtId="0" fontId="20" fillId="5" borderId="12" xfId="0" applyFont="1" applyFill="1" applyBorder="1" applyAlignment="1">
      <alignment horizontal="right" vertical="center" wrapText="1"/>
    </xf>
    <xf numFmtId="0" fontId="20" fillId="5" borderId="13" xfId="0" applyFont="1" applyFill="1" applyBorder="1" applyAlignment="1">
      <alignment horizontal="right" vertical="center" wrapText="1"/>
    </xf>
    <xf numFmtId="3" fontId="20" fillId="10" borderId="13" xfId="3" applyNumberFormat="1" applyFont="1" applyBorder="1" applyAlignment="1">
      <alignment horizontal="right" vertical="center" wrapText="1"/>
    </xf>
    <xf numFmtId="4" fontId="30" fillId="0" borderId="16" xfId="0" applyNumberFormat="1" applyFont="1" applyBorder="1" applyAlignment="1">
      <alignment horizontal="right"/>
    </xf>
    <xf numFmtId="4" fontId="30" fillId="0" borderId="5" xfId="0" applyNumberFormat="1" applyFont="1" applyBorder="1" applyAlignment="1">
      <alignment horizontal="right"/>
    </xf>
    <xf numFmtId="0" fontId="25" fillId="22" borderId="16" xfId="0" applyFont="1" applyFill="1" applyBorder="1" applyAlignment="1">
      <alignment horizontal="right" vertical="center" wrapText="1"/>
    </xf>
    <xf numFmtId="9" fontId="25" fillId="22" borderId="16" xfId="0" applyNumberFormat="1" applyFont="1" applyFill="1" applyBorder="1" applyAlignment="1">
      <alignment horizontal="right" vertical="center" wrapText="1"/>
    </xf>
    <xf numFmtId="0" fontId="25" fillId="0" borderId="16" xfId="0" applyFont="1" applyBorder="1" applyAlignment="1">
      <alignment horizontal="right"/>
    </xf>
    <xf numFmtId="9" fontId="25" fillId="0" borderId="16" xfId="0" applyNumberFormat="1" applyFont="1" applyBorder="1" applyAlignment="1">
      <alignment horizontal="right"/>
    </xf>
    <xf numFmtId="9" fontId="25" fillId="0" borderId="15" xfId="0" applyNumberFormat="1" applyFont="1" applyBorder="1" applyAlignment="1">
      <alignment horizontal="right"/>
    </xf>
    <xf numFmtId="4" fontId="25" fillId="0" borderId="16" xfId="0" applyNumberFormat="1" applyFont="1" applyBorder="1" applyAlignment="1">
      <alignment horizontal="right"/>
    </xf>
    <xf numFmtId="0" fontId="25" fillId="22" borderId="16" xfId="0" applyFont="1" applyFill="1" applyBorder="1" applyAlignment="1">
      <alignment horizontal="right"/>
    </xf>
    <xf numFmtId="9" fontId="25" fillId="22" borderId="15" xfId="0" applyNumberFormat="1" applyFont="1" applyFill="1" applyBorder="1" applyAlignment="1">
      <alignment horizontal="right"/>
    </xf>
    <xf numFmtId="9" fontId="25" fillId="22" borderId="16" xfId="0" applyNumberFormat="1" applyFont="1" applyFill="1" applyBorder="1" applyAlignment="1">
      <alignment horizontal="right"/>
    </xf>
    <xf numFmtId="4" fontId="25" fillId="22" borderId="16" xfId="0" applyNumberFormat="1" applyFont="1" applyFill="1" applyBorder="1" applyAlignment="1">
      <alignment horizontal="right"/>
    </xf>
    <xf numFmtId="0" fontId="25" fillId="0" borderId="16" xfId="0" applyFont="1" applyBorder="1" applyAlignment="1">
      <alignment horizontal="right" vertical="center"/>
    </xf>
    <xf numFmtId="9" fontId="25" fillId="0" borderId="15" xfId="0" applyNumberFormat="1" applyFont="1" applyBorder="1" applyAlignment="1">
      <alignment horizontal="right" vertical="center"/>
    </xf>
    <xf numFmtId="9" fontId="25" fillId="0" borderId="16" xfId="0" applyNumberFormat="1" applyFont="1" applyBorder="1" applyAlignment="1">
      <alignment horizontal="right" vertical="center"/>
    </xf>
    <xf numFmtId="0" fontId="25" fillId="22" borderId="16" xfId="0" applyFont="1" applyFill="1" applyBorder="1" applyAlignment="1">
      <alignment horizontal="right" vertical="center"/>
    </xf>
    <xf numFmtId="9" fontId="25" fillId="22" borderId="16" xfId="0" applyNumberFormat="1" applyFont="1" applyFill="1" applyBorder="1" applyAlignment="1">
      <alignment horizontal="right" vertical="center"/>
    </xf>
    <xf numFmtId="4" fontId="25" fillId="22" borderId="16" xfId="0" applyNumberFormat="1" applyFont="1" applyFill="1" applyBorder="1" applyAlignment="1">
      <alignment horizontal="right" vertical="center"/>
    </xf>
    <xf numFmtId="0" fontId="25" fillId="0" borderId="19" xfId="0" applyFont="1" applyBorder="1" applyAlignment="1">
      <alignment horizontal="right"/>
    </xf>
    <xf numFmtId="9" fontId="25" fillId="0" borderId="19" xfId="0" applyNumberFormat="1" applyFont="1" applyBorder="1" applyAlignment="1">
      <alignment horizontal="right"/>
    </xf>
    <xf numFmtId="4" fontId="25" fillId="0" borderId="19" xfId="0" applyNumberFormat="1" applyFont="1" applyBorder="1" applyAlignment="1">
      <alignment horizontal="right"/>
    </xf>
    <xf numFmtId="3" fontId="11" fillId="0" borderId="16" xfId="3" applyNumberFormat="1" applyFont="1" applyFill="1" applyBorder="1" applyAlignment="1">
      <alignment horizontal="right" vertical="center"/>
    </xf>
    <xf numFmtId="9" fontId="11" fillId="0" borderId="16" xfId="3" quotePrefix="1" applyNumberFormat="1" applyFont="1" applyFill="1" applyBorder="1" applyAlignment="1">
      <alignment horizontal="right" vertical="center"/>
    </xf>
    <xf numFmtId="3" fontId="11" fillId="0" borderId="16" xfId="3" quotePrefix="1" applyNumberFormat="1" applyFont="1" applyFill="1" applyBorder="1" applyAlignment="1">
      <alignment horizontal="right" vertical="center"/>
    </xf>
    <xf numFmtId="3" fontId="11" fillId="12" borderId="16" xfId="3" applyNumberFormat="1" applyFont="1" applyFill="1" applyBorder="1" applyAlignment="1">
      <alignment horizontal="right" vertical="center"/>
    </xf>
    <xf numFmtId="0" fontId="20" fillId="0" borderId="13" xfId="0" applyFont="1" applyBorder="1" applyAlignment="1">
      <alignment horizontal="right" vertical="center" wrapText="1"/>
    </xf>
    <xf numFmtId="3" fontId="11" fillId="10" borderId="16" xfId="3" applyNumberFormat="1" applyFont="1" applyBorder="1" applyAlignment="1">
      <alignment horizontal="right" vertical="center"/>
    </xf>
    <xf numFmtId="3" fontId="11" fillId="0" borderId="16" xfId="0" applyNumberFormat="1" applyFont="1" applyBorder="1" applyAlignment="1">
      <alignment horizontal="right" vertical="center"/>
    </xf>
    <xf numFmtId="0" fontId="11" fillId="0" borderId="0" xfId="0" applyFont="1" applyAlignment="1">
      <alignment horizontal="right"/>
    </xf>
    <xf numFmtId="2" fontId="11" fillId="0" borderId="0" xfId="0" quotePrefix="1" applyNumberFormat="1" applyFont="1" applyAlignment="1">
      <alignment horizontal="right" vertical="center"/>
    </xf>
    <xf numFmtId="9" fontId="11" fillId="0" borderId="16" xfId="0" applyNumberFormat="1" applyFont="1" applyBorder="1" applyAlignment="1">
      <alignment horizontal="right"/>
    </xf>
    <xf numFmtId="3" fontId="11" fillId="0" borderId="16" xfId="0" applyNumberFormat="1" applyFont="1" applyBorder="1" applyAlignment="1">
      <alignment horizontal="right"/>
    </xf>
    <xf numFmtId="164" fontId="8" fillId="0" borderId="0" xfId="0" applyNumberFormat="1" applyFont="1" applyAlignment="1">
      <alignment horizontal="right" vertical="center"/>
    </xf>
    <xf numFmtId="0" fontId="0" fillId="5" borderId="0" xfId="0" applyFill="1"/>
    <xf numFmtId="0" fontId="36" fillId="0" borderId="0" xfId="0" applyFont="1" applyAlignment="1">
      <alignment horizontal="left" vertical="center"/>
    </xf>
    <xf numFmtId="2" fontId="31" fillId="12" borderId="37" xfId="0" applyNumberFormat="1" applyFont="1" applyFill="1" applyBorder="1" applyAlignment="1">
      <alignment wrapText="1"/>
    </xf>
    <xf numFmtId="2" fontId="32" fillId="0" borderId="39" xfId="0" applyNumberFormat="1" applyFont="1" applyBorder="1"/>
    <xf numFmtId="2" fontId="32" fillId="23" borderId="39" xfId="0" applyNumberFormat="1" applyFont="1" applyFill="1" applyBorder="1"/>
    <xf numFmtId="2" fontId="32" fillId="12" borderId="39" xfId="0" applyNumberFormat="1" applyFont="1" applyFill="1" applyBorder="1"/>
    <xf numFmtId="2" fontId="32" fillId="0" borderId="43" xfId="0" applyNumberFormat="1" applyFont="1" applyBorder="1"/>
    <xf numFmtId="2" fontId="32" fillId="23" borderId="16" xfId="0" applyNumberFormat="1" applyFont="1" applyFill="1" applyBorder="1" applyAlignment="1">
      <alignment wrapText="1"/>
    </xf>
    <xf numFmtId="2" fontId="31" fillId="0" borderId="37" xfId="0" applyNumberFormat="1" applyFont="1" applyBorder="1" applyAlignment="1">
      <alignment wrapText="1"/>
    </xf>
    <xf numFmtId="2" fontId="32" fillId="23" borderId="16" xfId="0" applyNumberFormat="1" applyFont="1" applyFill="1" applyBorder="1"/>
    <xf numFmtId="1" fontId="32" fillId="0" borderId="17" xfId="0" applyNumberFormat="1" applyFont="1" applyBorder="1"/>
    <xf numFmtId="1" fontId="32" fillId="0" borderId="17" xfId="0" applyNumberFormat="1" applyFont="1" applyBorder="1" applyAlignment="1">
      <alignment wrapText="1"/>
    </xf>
    <xf numFmtId="1" fontId="32" fillId="0" borderId="8" xfId="0" applyNumberFormat="1" applyFont="1" applyBorder="1"/>
    <xf numFmtId="1" fontId="32" fillId="0" borderId="8" xfId="0" applyNumberFormat="1" applyFont="1" applyBorder="1" applyAlignment="1">
      <alignment wrapText="1"/>
    </xf>
    <xf numFmtId="2" fontId="11" fillId="0" borderId="0" xfId="0" applyNumberFormat="1" applyFont="1" applyAlignment="1">
      <alignment horizontal="right" vertical="center"/>
    </xf>
    <xf numFmtId="0" fontId="2" fillId="0" borderId="0" xfId="0" applyFont="1" applyAlignment="1">
      <alignment horizontal="left" vertical="center" wrapText="1" readingOrder="1"/>
    </xf>
    <xf numFmtId="2" fontId="11" fillId="0" borderId="0" xfId="3" quotePrefix="1" applyNumberFormat="1" applyFont="1" applyFill="1" applyBorder="1" applyAlignment="1">
      <alignment horizontal="right" vertical="center"/>
    </xf>
    <xf numFmtId="3" fontId="11" fillId="0" borderId="0" xfId="3" applyNumberFormat="1" applyFont="1" applyFill="1" applyBorder="1" applyAlignment="1">
      <alignment horizontal="right" vertical="center"/>
    </xf>
    <xf numFmtId="1" fontId="20" fillId="5" borderId="11" xfId="0" applyNumberFormat="1" applyFont="1" applyFill="1" applyBorder="1" applyAlignment="1">
      <alignment horizontal="right" vertical="center" wrapText="1"/>
    </xf>
    <xf numFmtId="3" fontId="11" fillId="12" borderId="0" xfId="0" applyNumberFormat="1" applyFont="1" applyFill="1" applyAlignment="1">
      <alignment horizontal="right" vertical="center"/>
    </xf>
    <xf numFmtId="3" fontId="11" fillId="0" borderId="0" xfId="3" quotePrefix="1" applyNumberFormat="1" applyFont="1" applyFill="1" applyBorder="1" applyAlignment="1">
      <alignment horizontal="right" vertical="center"/>
    </xf>
    <xf numFmtId="0" fontId="25" fillId="0" borderId="0" xfId="0" quotePrefix="1" applyFont="1" applyAlignment="1">
      <alignment vertical="center"/>
    </xf>
    <xf numFmtId="0" fontId="11" fillId="13" borderId="0" xfId="0" quotePrefix="1" applyFont="1" applyFill="1" applyAlignment="1">
      <alignment vertical="center"/>
    </xf>
    <xf numFmtId="0" fontId="11" fillId="0" borderId="0" xfId="3" quotePrefix="1" applyFont="1" applyFill="1" applyAlignment="1">
      <alignment horizontal="left" vertical="center"/>
    </xf>
    <xf numFmtId="0" fontId="11" fillId="0" borderId="0" xfId="3" applyFont="1" applyFill="1" applyAlignment="1">
      <alignment horizontal="center" vertical="center"/>
    </xf>
    <xf numFmtId="0" fontId="11" fillId="0" borderId="0" xfId="0" quotePrefix="1" applyFont="1" applyAlignment="1">
      <alignment vertical="center" wrapText="1"/>
    </xf>
    <xf numFmtId="0" fontId="11" fillId="0" borderId="0" xfId="3" quotePrefix="1" applyFont="1" applyFill="1" applyBorder="1" applyAlignment="1">
      <alignment horizontal="left" vertical="center"/>
    </xf>
    <xf numFmtId="0" fontId="11" fillId="13" borderId="0" xfId="0" applyFont="1" applyFill="1"/>
    <xf numFmtId="0" fontId="11" fillId="13" borderId="0" xfId="0" applyFont="1" applyFill="1" applyAlignment="1">
      <alignment horizontal="left" vertical="center"/>
    </xf>
    <xf numFmtId="164" fontId="11" fillId="0" borderId="0" xfId="0" quotePrefix="1" applyNumberFormat="1" applyFont="1" applyAlignment="1">
      <alignment horizontal="right" vertical="center"/>
    </xf>
    <xf numFmtId="164" fontId="11" fillId="10" borderId="0" xfId="3" quotePrefix="1" applyNumberFormat="1" applyFont="1" applyBorder="1" applyAlignment="1">
      <alignment horizontal="right" vertical="center"/>
    </xf>
    <xf numFmtId="164" fontId="20" fillId="10" borderId="8" xfId="3" applyNumberFormat="1" applyFont="1" applyBorder="1" applyAlignment="1">
      <alignment horizontal="right" vertical="center"/>
    </xf>
    <xf numFmtId="164" fontId="20" fillId="10" borderId="8" xfId="3" applyNumberFormat="1" applyFont="1" applyBorder="1" applyAlignment="1">
      <alignment horizontal="right" vertical="center" wrapText="1" readingOrder="1"/>
    </xf>
    <xf numFmtId="164" fontId="20" fillId="10" borderId="0" xfId="3" applyNumberFormat="1" applyFont="1" applyAlignment="1">
      <alignment horizontal="right" vertical="center"/>
    </xf>
    <xf numFmtId="164" fontId="20" fillId="10" borderId="0" xfId="3" applyNumberFormat="1" applyFont="1" applyAlignment="1">
      <alignment horizontal="right" vertical="center" wrapText="1" readingOrder="1"/>
    </xf>
    <xf numFmtId="164" fontId="11" fillId="0" borderId="0" xfId="0" applyNumberFormat="1" applyFont="1" applyAlignment="1">
      <alignment horizontal="right" vertical="center"/>
    </xf>
    <xf numFmtId="164" fontId="20" fillId="0" borderId="0" xfId="0" applyNumberFormat="1" applyFont="1" applyAlignment="1">
      <alignment horizontal="right" vertical="center"/>
    </xf>
    <xf numFmtId="164" fontId="11" fillId="10" borderId="0" xfId="3" applyNumberFormat="1" applyFont="1" applyAlignment="1">
      <alignment horizontal="right" vertical="center"/>
    </xf>
    <xf numFmtId="164" fontId="25" fillId="0" borderId="0" xfId="0" applyNumberFormat="1" applyFont="1" applyAlignment="1">
      <alignment horizontal="right" vertical="center"/>
    </xf>
    <xf numFmtId="164" fontId="11" fillId="25" borderId="0" xfId="0" applyNumberFormat="1" applyFont="1" applyFill="1" applyAlignment="1">
      <alignment horizontal="right" vertical="center"/>
    </xf>
    <xf numFmtId="164" fontId="11" fillId="13" borderId="0" xfId="0" applyNumberFormat="1" applyFont="1" applyFill="1" applyAlignment="1">
      <alignment horizontal="right" vertical="center"/>
    </xf>
    <xf numFmtId="164" fontId="11" fillId="0" borderId="0" xfId="3" applyNumberFormat="1" applyFont="1" applyFill="1" applyAlignment="1">
      <alignment horizontal="right" vertical="center"/>
    </xf>
    <xf numFmtId="2" fontId="20" fillId="10" borderId="8" xfId="3" applyNumberFormat="1" applyFont="1" applyBorder="1" applyAlignment="1">
      <alignment horizontal="right" vertical="center"/>
    </xf>
    <xf numFmtId="2" fontId="20" fillId="10" borderId="0" xfId="3" applyNumberFormat="1" applyFont="1" applyAlignment="1">
      <alignment horizontal="right" vertical="center"/>
    </xf>
    <xf numFmtId="2" fontId="11" fillId="10" borderId="0" xfId="3" applyNumberFormat="1" applyFont="1" applyAlignment="1">
      <alignment horizontal="right" vertical="center"/>
    </xf>
    <xf numFmtId="2" fontId="20" fillId="0" borderId="0" xfId="0" applyNumberFormat="1" applyFont="1" applyAlignment="1">
      <alignment horizontal="right" vertical="center"/>
    </xf>
    <xf numFmtId="0" fontId="33" fillId="5" borderId="17" xfId="0" applyFont="1" applyFill="1" applyBorder="1" applyAlignment="1">
      <alignment wrapText="1"/>
    </xf>
    <xf numFmtId="0" fontId="33" fillId="5" borderId="17" xfId="0" applyFont="1" applyFill="1" applyBorder="1" applyAlignment="1">
      <alignment horizontal="right" wrapText="1"/>
    </xf>
    <xf numFmtId="0" fontId="33" fillId="5" borderId="34" xfId="0" applyFont="1" applyFill="1" applyBorder="1" applyAlignment="1">
      <alignment horizontal="right" wrapText="1"/>
    </xf>
    <xf numFmtId="0" fontId="11" fillId="0" borderId="0" xfId="3" quotePrefix="1" applyFont="1" applyFill="1" applyBorder="1" applyAlignment="1">
      <alignment horizontal="left" vertical="center" wrapText="1"/>
    </xf>
    <xf numFmtId="0" fontId="11" fillId="0" borderId="53" xfId="0" applyFont="1" applyBorder="1"/>
    <xf numFmtId="0" fontId="11" fillId="0" borderId="53" xfId="0" applyFont="1" applyBorder="1" applyAlignment="1">
      <alignment horizontal="center"/>
    </xf>
    <xf numFmtId="0" fontId="11" fillId="5" borderId="0" xfId="0" applyFont="1" applyFill="1"/>
    <xf numFmtId="0" fontId="40" fillId="5" borderId="0" xfId="0" applyFont="1" applyFill="1" applyAlignment="1">
      <alignment horizontal="center"/>
    </xf>
    <xf numFmtId="0" fontId="11" fillId="0" borderId="5" xfId="0" applyFont="1" applyBorder="1" applyAlignment="1">
      <alignment horizontal="right"/>
    </xf>
    <xf numFmtId="0" fontId="11" fillId="12" borderId="5" xfId="0" applyFont="1" applyFill="1" applyBorder="1" applyAlignment="1">
      <alignment horizontal="right"/>
    </xf>
    <xf numFmtId="0" fontId="11" fillId="12" borderId="0" xfId="0" applyFont="1" applyFill="1" applyAlignment="1">
      <alignment vertical="center" wrapText="1"/>
    </xf>
    <xf numFmtId="4" fontId="11" fillId="0" borderId="0" xfId="3" applyNumberFormat="1" applyFont="1" applyFill="1" applyBorder="1" applyAlignment="1">
      <alignment horizontal="center" vertical="center"/>
    </xf>
    <xf numFmtId="49" fontId="28" fillId="0" borderId="0" xfId="0" applyNumberFormat="1" applyFont="1" applyAlignment="1">
      <alignment horizontal="left" vertical="center" wrapText="1"/>
    </xf>
    <xf numFmtId="4" fontId="11" fillId="0" borderId="5" xfId="3" applyNumberFormat="1" applyFont="1" applyFill="1" applyBorder="1" applyAlignment="1">
      <alignment horizontal="right" vertical="center"/>
    </xf>
    <xf numFmtId="4" fontId="11" fillId="0" borderId="0" xfId="3" applyNumberFormat="1" applyFont="1" applyFill="1" applyBorder="1" applyAlignment="1">
      <alignment horizontal="right" vertical="center"/>
    </xf>
    <xf numFmtId="1" fontId="20" fillId="0" borderId="11" xfId="0" applyNumberFormat="1" applyFont="1" applyBorder="1" applyAlignment="1">
      <alignment horizontal="right" vertical="center" wrapText="1"/>
    </xf>
    <xf numFmtId="1" fontId="20" fillId="0" borderId="9" xfId="0" applyNumberFormat="1" applyFont="1" applyBorder="1" applyAlignment="1">
      <alignment horizontal="right" vertical="center" wrapText="1"/>
    </xf>
    <xf numFmtId="2" fontId="11" fillId="12" borderId="5" xfId="0" applyNumberFormat="1" applyFont="1" applyFill="1" applyBorder="1" applyAlignment="1">
      <alignment horizontal="right" vertical="center"/>
    </xf>
    <xf numFmtId="2" fontId="11" fillId="0" borderId="5" xfId="3" applyNumberFormat="1" applyFont="1" applyFill="1" applyBorder="1" applyAlignment="1">
      <alignment horizontal="right" vertical="center"/>
    </xf>
    <xf numFmtId="0" fontId="20" fillId="10" borderId="11" xfId="3" applyFont="1" applyBorder="1" applyAlignment="1">
      <alignment horizontal="right" vertical="center" wrapText="1"/>
    </xf>
    <xf numFmtId="0" fontId="30" fillId="0" borderId="0" xfId="0" applyFont="1" applyAlignment="1">
      <alignment horizontal="right"/>
    </xf>
    <xf numFmtId="0" fontId="11" fillId="12" borderId="5" xfId="0" applyFont="1" applyFill="1" applyBorder="1" applyAlignment="1">
      <alignment horizontal="right" vertical="center" wrapText="1"/>
    </xf>
    <xf numFmtId="2" fontId="11" fillId="12" borderId="5"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0" fontId="11" fillId="0" borderId="20" xfId="3" applyFont="1" applyFill="1" applyBorder="1" applyAlignment="1">
      <alignment horizontal="right"/>
    </xf>
    <xf numFmtId="0" fontId="11" fillId="12" borderId="15" xfId="0" applyFont="1" applyFill="1" applyBorder="1" applyAlignment="1">
      <alignment horizontal="left" vertical="center" wrapText="1"/>
    </xf>
    <xf numFmtId="0" fontId="11" fillId="12" borderId="15" xfId="0" quotePrefix="1" applyFont="1" applyFill="1" applyBorder="1" applyAlignment="1">
      <alignment horizontal="left" vertical="center" wrapText="1"/>
    </xf>
    <xf numFmtId="3" fontId="11" fillId="5" borderId="16" xfId="0" applyNumberFormat="1" applyFont="1" applyFill="1" applyBorder="1" applyAlignment="1">
      <alignment horizontal="right" vertical="center" wrapText="1"/>
    </xf>
    <xf numFmtId="3" fontId="11" fillId="12" borderId="16" xfId="0" applyNumberFormat="1" applyFont="1" applyFill="1" applyBorder="1" applyAlignment="1">
      <alignment horizontal="right"/>
    </xf>
    <xf numFmtId="3" fontId="11" fillId="5" borderId="17" xfId="0" applyNumberFormat="1" applyFont="1" applyFill="1" applyBorder="1" applyAlignment="1">
      <alignment horizontal="right" vertical="center" wrapText="1"/>
    </xf>
    <xf numFmtId="3" fontId="11" fillId="12" borderId="5" xfId="0" applyNumberFormat="1" applyFont="1" applyFill="1" applyBorder="1" applyAlignment="1">
      <alignment horizontal="right"/>
    </xf>
    <xf numFmtId="3" fontId="11" fillId="0" borderId="5" xfId="0" applyNumberFormat="1" applyFont="1" applyBorder="1" applyAlignment="1">
      <alignment horizontal="right"/>
    </xf>
    <xf numFmtId="3" fontId="11" fillId="10" borderId="5" xfId="3" applyNumberFormat="1" applyFont="1" applyBorder="1" applyAlignment="1">
      <alignment horizontal="right" vertical="center"/>
    </xf>
    <xf numFmtId="9" fontId="11" fillId="13" borderId="16" xfId="0" applyNumberFormat="1" applyFont="1" applyFill="1" applyBorder="1" applyAlignment="1">
      <alignment horizontal="right"/>
    </xf>
    <xf numFmtId="3" fontId="20" fillId="10" borderId="11" xfId="3" applyNumberFormat="1" applyFont="1" applyBorder="1" applyAlignment="1">
      <alignment horizontal="right" vertical="center" wrapText="1"/>
    </xf>
    <xf numFmtId="0" fontId="11" fillId="12" borderId="57" xfId="3" quotePrefix="1" applyFont="1" applyFill="1" applyBorder="1" applyAlignment="1">
      <alignment horizontal="left" vertical="center"/>
    </xf>
    <xf numFmtId="3" fontId="11" fillId="12" borderId="58" xfId="0" applyNumberFormat="1" applyFont="1" applyFill="1" applyBorder="1" applyAlignment="1">
      <alignment horizontal="right"/>
    </xf>
    <xf numFmtId="9" fontId="11" fillId="13" borderId="58" xfId="0" applyNumberFormat="1" applyFont="1" applyFill="1" applyBorder="1" applyAlignment="1">
      <alignment horizontal="right"/>
    </xf>
    <xf numFmtId="9" fontId="11" fillId="0" borderId="0" xfId="3" quotePrefix="1" applyNumberFormat="1" applyFont="1" applyFill="1" applyBorder="1" applyAlignment="1">
      <alignment horizontal="right" vertical="center"/>
    </xf>
    <xf numFmtId="0" fontId="4" fillId="0" borderId="0" xfId="0" applyFont="1" applyAlignment="1">
      <alignment horizontal="right"/>
    </xf>
    <xf numFmtId="9" fontId="20" fillId="13" borderId="13" xfId="0" applyNumberFormat="1" applyFont="1" applyFill="1" applyBorder="1" applyAlignment="1">
      <alignment horizontal="right" vertical="center"/>
    </xf>
    <xf numFmtId="3" fontId="20" fillId="12" borderId="16" xfId="3" applyNumberFormat="1" applyFont="1" applyFill="1" applyBorder="1" applyAlignment="1">
      <alignment horizontal="right" vertical="center"/>
    </xf>
    <xf numFmtId="0" fontId="11" fillId="13" borderId="15" xfId="3" quotePrefix="1" applyFont="1" applyFill="1" applyBorder="1" applyAlignment="1">
      <alignment horizontal="left" vertical="center"/>
    </xf>
    <xf numFmtId="0" fontId="20" fillId="5" borderId="15" xfId="0" applyFont="1" applyFill="1" applyBorder="1" applyAlignment="1">
      <alignment horizontal="left" vertical="center"/>
    </xf>
    <xf numFmtId="0" fontId="11" fillId="5" borderId="15" xfId="3" quotePrefix="1" applyFont="1" applyFill="1" applyBorder="1" applyAlignment="1">
      <alignment horizontal="left" vertical="center"/>
    </xf>
    <xf numFmtId="0" fontId="20" fillId="13" borderId="15" xfId="0" applyFont="1" applyFill="1" applyBorder="1" applyAlignment="1">
      <alignment horizontal="left" vertical="center"/>
    </xf>
    <xf numFmtId="0" fontId="11" fillId="13" borderId="15" xfId="0" quotePrefix="1" applyFont="1" applyFill="1" applyBorder="1" applyAlignment="1">
      <alignment horizontal="left" vertical="center"/>
    </xf>
    <xf numFmtId="0" fontId="11" fillId="13" borderId="16" xfId="0" applyFont="1" applyFill="1" applyBorder="1" applyAlignment="1">
      <alignment horizontal="right"/>
    </xf>
    <xf numFmtId="0" fontId="11" fillId="0" borderId="15" xfId="0" quotePrefix="1" applyFont="1" applyBorder="1" applyAlignment="1">
      <alignment vertical="center"/>
    </xf>
    <xf numFmtId="9" fontId="25" fillId="0" borderId="16" xfId="0" applyNumberFormat="1" applyFont="1" applyBorder="1" applyAlignment="1">
      <alignment horizontal="right" vertical="center" wrapText="1"/>
    </xf>
    <xf numFmtId="0" fontId="11" fillId="0" borderId="16" xfId="0" applyFont="1" applyBorder="1" applyAlignment="1">
      <alignment horizontal="right"/>
    </xf>
    <xf numFmtId="0" fontId="11" fillId="0" borderId="15" xfId="3" applyFont="1" applyFill="1" applyBorder="1" applyAlignment="1">
      <alignment horizontal="left" vertical="center"/>
    </xf>
    <xf numFmtId="9" fontId="25" fillId="13" borderId="16" xfId="0" applyNumberFormat="1" applyFont="1" applyFill="1" applyBorder="1" applyAlignment="1">
      <alignment horizontal="right"/>
    </xf>
    <xf numFmtId="9" fontId="25" fillId="13" borderId="15" xfId="0" applyNumberFormat="1" applyFont="1" applyFill="1" applyBorder="1" applyAlignment="1">
      <alignment horizontal="right"/>
    </xf>
    <xf numFmtId="3" fontId="11" fillId="13" borderId="16" xfId="3" applyNumberFormat="1" applyFont="1" applyFill="1" applyBorder="1" applyAlignment="1">
      <alignment horizontal="right" vertical="center"/>
    </xf>
    <xf numFmtId="9" fontId="25" fillId="13" borderId="15" xfId="0" applyNumberFormat="1" applyFont="1" applyFill="1" applyBorder="1" applyAlignment="1">
      <alignment horizontal="right" vertical="center"/>
    </xf>
    <xf numFmtId="9" fontId="25" fillId="13" borderId="16" xfId="0" applyNumberFormat="1" applyFont="1" applyFill="1" applyBorder="1" applyAlignment="1">
      <alignment horizontal="right" vertical="center"/>
    </xf>
    <xf numFmtId="0" fontId="11" fillId="13" borderId="16" xfId="0" quotePrefix="1" applyFont="1" applyFill="1" applyBorder="1" applyAlignment="1">
      <alignment horizontal="right"/>
    </xf>
    <xf numFmtId="0" fontId="11" fillId="13" borderId="4" xfId="3" quotePrefix="1" applyFont="1" applyFill="1" applyBorder="1"/>
    <xf numFmtId="0" fontId="11" fillId="13" borderId="19" xfId="3" applyFont="1" applyFill="1" applyBorder="1" applyAlignment="1">
      <alignment horizontal="right"/>
    </xf>
    <xf numFmtId="9" fontId="25" fillId="13" borderId="19" xfId="0" applyNumberFormat="1" applyFont="1" applyFill="1" applyBorder="1" applyAlignment="1">
      <alignment horizontal="right"/>
    </xf>
    <xf numFmtId="0" fontId="11" fillId="13" borderId="19" xfId="3" quotePrefix="1" applyFont="1" applyFill="1" applyBorder="1" applyAlignment="1">
      <alignment horizontal="right"/>
    </xf>
    <xf numFmtId="169" fontId="20" fillId="10" borderId="13" xfId="3" applyNumberFormat="1" applyFont="1" applyBorder="1" applyAlignment="1">
      <alignment vertical="center" wrapText="1"/>
    </xf>
    <xf numFmtId="9" fontId="20" fillId="10" borderId="13" xfId="3" applyNumberFormat="1" applyFont="1" applyBorder="1" applyAlignment="1">
      <alignment horizontal="right" vertical="center" wrapText="1"/>
    </xf>
    <xf numFmtId="169" fontId="20" fillId="10" borderId="11" xfId="3" applyNumberFormat="1" applyFont="1" applyBorder="1" applyAlignment="1">
      <alignment horizontal="right" vertical="center" wrapText="1"/>
    </xf>
    <xf numFmtId="0" fontId="11" fillId="0" borderId="16" xfId="0" applyFont="1" applyBorder="1" applyAlignment="1">
      <alignment horizontal="right" vertical="center" wrapText="1"/>
    </xf>
    <xf numFmtId="165" fontId="20" fillId="10" borderId="13" xfId="3" applyNumberFormat="1" applyFont="1" applyBorder="1" applyAlignment="1">
      <alignment horizontal="right" vertical="center" wrapText="1"/>
    </xf>
    <xf numFmtId="3" fontId="11" fillId="5" borderId="16" xfId="0" applyNumberFormat="1" applyFont="1" applyFill="1" applyBorder="1" applyAlignment="1">
      <alignment horizontal="right" vertical="center"/>
    </xf>
    <xf numFmtId="0" fontId="20" fillId="12" borderId="15" xfId="3" quotePrefix="1" applyFont="1" applyFill="1" applyBorder="1" applyAlignment="1">
      <alignment vertical="center"/>
    </xf>
    <xf numFmtId="3" fontId="32" fillId="0" borderId="16" xfId="0" applyNumberFormat="1" applyFont="1" applyBorder="1" applyAlignment="1">
      <alignment horizontal="right" vertical="center" wrapText="1"/>
    </xf>
    <xf numFmtId="0" fontId="11" fillId="12" borderId="15" xfId="3" quotePrefix="1" applyFont="1" applyFill="1" applyBorder="1" applyAlignment="1">
      <alignment vertical="center"/>
    </xf>
    <xf numFmtId="0" fontId="11" fillId="0" borderId="4" xfId="0" quotePrefix="1" applyFont="1" applyBorder="1" applyAlignment="1">
      <alignment vertical="center"/>
    </xf>
    <xf numFmtId="3" fontId="11" fillId="0" borderId="19" xfId="3" applyNumberFormat="1" applyFont="1" applyFill="1" applyBorder="1" applyAlignment="1">
      <alignment horizontal="right" vertical="center"/>
    </xf>
    <xf numFmtId="2" fontId="11" fillId="13" borderId="5" xfId="0" applyNumberFormat="1" applyFont="1" applyFill="1" applyBorder="1" applyAlignment="1">
      <alignment horizontal="right" vertical="center"/>
    </xf>
    <xf numFmtId="0" fontId="25" fillId="0" borderId="0" xfId="0" applyFont="1" applyAlignment="1">
      <alignment horizontal="left" vertical="center" wrapText="1" readingOrder="1"/>
    </xf>
    <xf numFmtId="0" fontId="11" fillId="11" borderId="62" xfId="4" applyFont="1" applyBorder="1" applyAlignment="1">
      <alignment horizontal="center" vertical="center"/>
    </xf>
    <xf numFmtId="0" fontId="11" fillId="11" borderId="61" xfId="4" applyFont="1" applyBorder="1" applyAlignment="1">
      <alignment horizontal="center" vertical="center"/>
    </xf>
    <xf numFmtId="0" fontId="11" fillId="5" borderId="19" xfId="0" applyFont="1" applyFill="1" applyBorder="1" applyAlignment="1">
      <alignment horizontal="center" vertical="center" wrapText="1"/>
    </xf>
    <xf numFmtId="0" fontId="11" fillId="14" borderId="63" xfId="0" applyFont="1" applyFill="1" applyBorder="1" applyAlignment="1">
      <alignment horizontal="center" vertical="center"/>
    </xf>
    <xf numFmtId="2" fontId="11" fillId="0" borderId="5" xfId="0" applyNumberFormat="1" applyFont="1" applyBorder="1" applyAlignment="1">
      <alignment horizontal="right" vertical="center"/>
    </xf>
    <xf numFmtId="2" fontId="20" fillId="0" borderId="0" xfId="3" quotePrefix="1" applyNumberFormat="1" applyFont="1" applyFill="1" applyBorder="1" applyAlignment="1">
      <alignment horizontal="right" vertical="center"/>
    </xf>
    <xf numFmtId="0" fontId="20" fillId="0" borderId="0" xfId="3" quotePrefix="1" applyFont="1" applyFill="1" applyBorder="1" applyAlignment="1">
      <alignment horizontal="right" vertical="center"/>
    </xf>
    <xf numFmtId="0" fontId="11" fillId="0" borderId="0" xfId="3" applyFont="1" applyFill="1" applyBorder="1" applyAlignment="1">
      <alignment horizontal="right" vertical="center"/>
    </xf>
    <xf numFmtId="0" fontId="10" fillId="0" borderId="0" xfId="4" applyFont="1" applyFill="1" applyBorder="1" applyAlignment="1">
      <alignment horizontal="left" vertical="center"/>
    </xf>
    <xf numFmtId="0" fontId="20" fillId="0" borderId="0" xfId="0" applyFont="1" applyAlignment="1">
      <alignment horizontal="right" vertical="center" wrapText="1"/>
    </xf>
    <xf numFmtId="1" fontId="20" fillId="0" borderId="0" xfId="0" applyNumberFormat="1" applyFont="1" applyAlignment="1">
      <alignment horizontal="right" vertical="center" wrapText="1"/>
    </xf>
    <xf numFmtId="0" fontId="11" fillId="0" borderId="0" xfId="3" applyFont="1" applyFill="1" applyBorder="1" applyAlignment="1">
      <alignment horizontal="right" vertical="center" wrapText="1"/>
    </xf>
    <xf numFmtId="0" fontId="20" fillId="0" borderId="0" xfId="0" applyFont="1" applyAlignment="1">
      <alignment horizontal="right" vertical="center"/>
    </xf>
    <xf numFmtId="0" fontId="41" fillId="0" borderId="0" xfId="0" applyFont="1" applyAlignment="1">
      <alignment horizontal="right" vertical="center"/>
    </xf>
    <xf numFmtId="0" fontId="11" fillId="0" borderId="0" xfId="0" applyFont="1" applyAlignment="1">
      <alignment horizontal="right" vertical="center"/>
    </xf>
    <xf numFmtId="0" fontId="10" fillId="0" borderId="64" xfId="4" applyFont="1" applyFill="1" applyBorder="1" applyAlignment="1">
      <alignment horizontal="left" vertical="center"/>
    </xf>
    <xf numFmtId="0" fontId="20" fillId="0" borderId="64" xfId="0" applyFont="1" applyBorder="1" applyAlignment="1">
      <alignment horizontal="right" vertical="center"/>
    </xf>
    <xf numFmtId="3" fontId="11" fillId="13" borderId="16" xfId="0" applyNumberFormat="1" applyFont="1" applyFill="1" applyBorder="1" applyAlignment="1">
      <alignment horizontal="right" vertical="center"/>
    </xf>
    <xf numFmtId="0" fontId="8" fillId="10" borderId="12" xfId="3" applyFont="1" applyBorder="1" applyAlignment="1">
      <alignment vertical="center" wrapText="1"/>
    </xf>
    <xf numFmtId="0" fontId="11" fillId="0" borderId="64" xfId="0" applyFont="1" applyBorder="1" applyAlignment="1">
      <alignment horizontal="right"/>
    </xf>
    <xf numFmtId="0" fontId="20" fillId="12" borderId="0" xfId="0" applyFont="1" applyFill="1" applyAlignment="1">
      <alignment horizontal="left" vertical="center"/>
    </xf>
    <xf numFmtId="0" fontId="20" fillId="0" borderId="54" xfId="0" applyFont="1" applyBorder="1" applyAlignment="1">
      <alignment horizontal="right" vertical="center" wrapText="1"/>
    </xf>
    <xf numFmtId="9" fontId="20" fillId="10" borderId="11" xfId="3" applyNumberFormat="1" applyFont="1" applyBorder="1" applyAlignment="1">
      <alignment horizontal="right" vertical="center" wrapText="1"/>
    </xf>
    <xf numFmtId="4" fontId="20" fillId="10" borderId="13" xfId="3" applyNumberFormat="1" applyFont="1" applyBorder="1" applyAlignment="1">
      <alignment horizontal="right" vertical="center" wrapText="1"/>
    </xf>
    <xf numFmtId="4" fontId="25" fillId="0" borderId="16" xfId="0" applyNumberFormat="1" applyFont="1" applyBorder="1" applyAlignment="1">
      <alignment horizontal="right" vertical="center"/>
    </xf>
    <xf numFmtId="2" fontId="25" fillId="0" borderId="16" xfId="0" applyNumberFormat="1" applyFont="1" applyBorder="1" applyAlignment="1">
      <alignment horizontal="right" vertical="center"/>
    </xf>
    <xf numFmtId="10" fontId="25" fillId="0" borderId="0" xfId="0" applyNumberFormat="1" applyFont="1" applyAlignment="1">
      <alignment horizontal="right" vertical="center"/>
    </xf>
    <xf numFmtId="4" fontId="25" fillId="13" borderId="16" xfId="0" applyNumberFormat="1" applyFont="1" applyFill="1" applyBorder="1" applyAlignment="1">
      <alignment horizontal="right" vertical="center"/>
    </xf>
    <xf numFmtId="2" fontId="25" fillId="13" borderId="16" xfId="0" applyNumberFormat="1" applyFont="1" applyFill="1" applyBorder="1" applyAlignment="1">
      <alignment horizontal="right" vertical="center"/>
    </xf>
    <xf numFmtId="10" fontId="25" fillId="13" borderId="0" xfId="0" applyNumberFormat="1" applyFont="1" applyFill="1" applyAlignment="1">
      <alignment horizontal="right" vertical="center"/>
    </xf>
    <xf numFmtId="0" fontId="11" fillId="13" borderId="52" xfId="3" applyFont="1" applyFill="1" applyBorder="1" applyAlignment="1">
      <alignment horizontal="left" vertical="center"/>
    </xf>
    <xf numFmtId="4" fontId="25" fillId="13" borderId="58" xfId="0" applyNumberFormat="1" applyFont="1" applyFill="1" applyBorder="1" applyAlignment="1">
      <alignment horizontal="right" vertical="center"/>
    </xf>
    <xf numFmtId="2" fontId="25" fillId="13" borderId="58" xfId="0" applyNumberFormat="1" applyFont="1" applyFill="1" applyBorder="1" applyAlignment="1">
      <alignment horizontal="right" vertical="center"/>
    </xf>
    <xf numFmtId="10" fontId="25" fillId="13" borderId="52" xfId="0" applyNumberFormat="1" applyFont="1" applyFill="1" applyBorder="1" applyAlignment="1">
      <alignment horizontal="right" vertical="center"/>
    </xf>
    <xf numFmtId="9" fontId="11" fillId="0" borderId="16" xfId="0" applyNumberFormat="1" applyFont="1" applyBorder="1" applyAlignment="1">
      <alignment horizontal="right" vertical="center" wrapText="1"/>
    </xf>
    <xf numFmtId="49" fontId="11" fillId="13" borderId="68" xfId="3" quotePrefix="1" applyNumberFormat="1" applyFont="1" applyFill="1" applyBorder="1" applyAlignment="1">
      <alignment horizontal="right" vertical="center"/>
    </xf>
    <xf numFmtId="9" fontId="11" fillId="13" borderId="15" xfId="3" quotePrefix="1" applyNumberFormat="1" applyFont="1" applyFill="1" applyBorder="1" applyAlignment="1">
      <alignment horizontal="right" vertical="center"/>
    </xf>
    <xf numFmtId="49" fontId="11" fillId="0" borderId="68" xfId="0" quotePrefix="1" applyNumberFormat="1" applyFont="1" applyBorder="1" applyAlignment="1">
      <alignment horizontal="right" vertical="center"/>
    </xf>
    <xf numFmtId="9" fontId="11" fillId="0" borderId="15" xfId="0" quotePrefix="1" applyNumberFormat="1" applyFont="1" applyBorder="1" applyAlignment="1">
      <alignment horizontal="right" vertical="center"/>
    </xf>
    <xf numFmtId="9" fontId="11" fillId="13" borderId="58" xfId="3" quotePrefix="1" applyNumberFormat="1" applyFont="1" applyFill="1" applyBorder="1" applyAlignment="1">
      <alignment horizontal="right" vertical="center"/>
    </xf>
    <xf numFmtId="4" fontId="20" fillId="12" borderId="13" xfId="0" applyNumberFormat="1" applyFont="1" applyFill="1" applyBorder="1" applyAlignment="1">
      <alignment horizontal="right" vertical="center"/>
    </xf>
    <xf numFmtId="9" fontId="39" fillId="13" borderId="68" xfId="0" applyNumberFormat="1" applyFont="1" applyFill="1" applyBorder="1" applyAlignment="1">
      <alignment horizontal="right" vertical="center"/>
    </xf>
    <xf numFmtId="9" fontId="11" fillId="13" borderId="15" xfId="0" applyNumberFormat="1" applyFont="1" applyFill="1" applyBorder="1" applyAlignment="1">
      <alignment horizontal="right" vertical="center"/>
    </xf>
    <xf numFmtId="9" fontId="11" fillId="0" borderId="68" xfId="0" applyNumberFormat="1" applyFont="1" applyBorder="1" applyAlignment="1">
      <alignment horizontal="right" vertical="center"/>
    </xf>
    <xf numFmtId="9" fontId="11" fillId="0" borderId="15" xfId="0" applyNumberFormat="1" applyFont="1" applyBorder="1" applyAlignment="1">
      <alignment horizontal="right" vertical="center"/>
    </xf>
    <xf numFmtId="9" fontId="11" fillId="13" borderId="16" xfId="0" quotePrefix="1" applyNumberFormat="1" applyFont="1" applyFill="1" applyBorder="1" applyAlignment="1">
      <alignment horizontal="right" vertical="center"/>
    </xf>
    <xf numFmtId="169" fontId="20" fillId="12" borderId="13" xfId="0" applyNumberFormat="1" applyFont="1" applyFill="1" applyBorder="1" applyAlignment="1">
      <alignment horizontal="right" vertical="center"/>
    </xf>
    <xf numFmtId="9" fontId="11" fillId="5" borderId="16" xfId="0" applyNumberFormat="1" applyFont="1" applyFill="1" applyBorder="1" applyAlignment="1">
      <alignment horizontal="right" vertical="center" wrapText="1"/>
    </xf>
    <xf numFmtId="169" fontId="11" fillId="0" borderId="16" xfId="0" applyNumberFormat="1" applyFont="1" applyBorder="1" applyAlignment="1">
      <alignment horizontal="right"/>
    </xf>
    <xf numFmtId="9" fontId="11" fillId="12" borderId="16" xfId="0" applyNumberFormat="1" applyFont="1" applyFill="1" applyBorder="1" applyAlignment="1">
      <alignment horizontal="right"/>
    </xf>
    <xf numFmtId="169" fontId="11" fillId="12" borderId="16" xfId="0" applyNumberFormat="1" applyFont="1" applyFill="1" applyBorder="1" applyAlignment="1">
      <alignment horizontal="right"/>
    </xf>
    <xf numFmtId="9" fontId="11" fillId="10" borderId="16" xfId="3" quotePrefix="1" applyNumberFormat="1" applyFont="1" applyBorder="1" applyAlignment="1">
      <alignment horizontal="right" vertical="center"/>
    </xf>
    <xf numFmtId="9" fontId="11" fillId="0" borderId="16" xfId="0" quotePrefix="1" applyNumberFormat="1" applyFont="1" applyBorder="1" applyAlignment="1">
      <alignment horizontal="right" vertical="center"/>
    </xf>
    <xf numFmtId="9" fontId="11" fillId="12" borderId="58" xfId="0" quotePrefix="1" applyNumberFormat="1" applyFont="1" applyFill="1" applyBorder="1" applyAlignment="1">
      <alignment horizontal="right"/>
    </xf>
    <xf numFmtId="169" fontId="11" fillId="12" borderId="58" xfId="0" applyNumberFormat="1" applyFont="1" applyFill="1" applyBorder="1" applyAlignment="1">
      <alignment horizontal="right"/>
    </xf>
    <xf numFmtId="0" fontId="40" fillId="13" borderId="0" xfId="0" applyFont="1" applyFill="1" applyAlignment="1">
      <alignment horizontal="right"/>
    </xf>
    <xf numFmtId="0" fontId="40" fillId="13" borderId="15" xfId="0" applyFont="1" applyFill="1" applyBorder="1" applyAlignment="1">
      <alignment horizontal="right"/>
    </xf>
    <xf numFmtId="0" fontId="20" fillId="12" borderId="51" xfId="0" applyFont="1" applyFill="1" applyBorder="1" applyAlignment="1">
      <alignment horizontal="left" vertical="center"/>
    </xf>
    <xf numFmtId="0" fontId="20" fillId="12" borderId="51" xfId="0" applyFont="1" applyFill="1" applyBorder="1" applyAlignment="1">
      <alignment horizontal="right" vertical="center"/>
    </xf>
    <xf numFmtId="0" fontId="20" fillId="12" borderId="0" xfId="0" applyFont="1" applyFill="1" applyAlignment="1">
      <alignment horizontal="right" vertical="center"/>
    </xf>
    <xf numFmtId="0" fontId="25" fillId="0" borderId="0" xfId="0" applyFont="1" applyAlignment="1">
      <alignment horizontal="center" vertical="center" wrapText="1" readingOrder="1"/>
    </xf>
    <xf numFmtId="0" fontId="25" fillId="0" borderId="0" xfId="0" applyFont="1" applyAlignment="1">
      <alignment horizontal="right" vertical="center" wrapText="1" readingOrder="1"/>
    </xf>
    <xf numFmtId="9" fontId="25" fillId="0" borderId="0" xfId="0" applyNumberFormat="1" applyFont="1" applyAlignment="1">
      <alignment horizontal="center" vertical="center" wrapText="1" readingOrder="1"/>
    </xf>
    <xf numFmtId="3" fontId="25" fillId="0" borderId="0" xfId="0" applyNumberFormat="1" applyFont="1" applyAlignment="1">
      <alignment horizontal="center" vertical="center" wrapText="1" readingOrder="1"/>
    </xf>
    <xf numFmtId="166" fontId="25" fillId="0" borderId="0" xfId="0" applyNumberFormat="1" applyFont="1" applyAlignment="1">
      <alignment horizontal="center" vertical="center" wrapText="1" readingOrder="1"/>
    </xf>
    <xf numFmtId="166" fontId="25" fillId="0" borderId="0" xfId="1" applyNumberFormat="1" applyFont="1" applyFill="1" applyBorder="1" applyAlignment="1">
      <alignment horizontal="center" vertical="center" wrapText="1" readingOrder="1"/>
    </xf>
    <xf numFmtId="0" fontId="41" fillId="0" borderId="0" xfId="0" applyFont="1" applyAlignment="1">
      <alignment horizontal="center" vertical="center" wrapText="1" readingOrder="1"/>
    </xf>
    <xf numFmtId="43" fontId="43" fillId="0" borderId="0" xfId="1" applyFont="1" applyFill="1" applyBorder="1" applyAlignment="1">
      <alignment horizontal="left" wrapText="1" indent="5" readingOrder="1"/>
    </xf>
    <xf numFmtId="169" fontId="11" fillId="0" borderId="5" xfId="0" applyNumberFormat="1" applyFont="1" applyBorder="1" applyAlignment="1">
      <alignment horizontal="right" vertical="center" wrapText="1"/>
    </xf>
    <xf numFmtId="169" fontId="11" fillId="13" borderId="5" xfId="0" applyNumberFormat="1" applyFont="1" applyFill="1" applyBorder="1" applyAlignment="1">
      <alignment horizontal="right"/>
    </xf>
    <xf numFmtId="169" fontId="11" fillId="0" borderId="5" xfId="0" applyNumberFormat="1" applyFont="1" applyBorder="1" applyAlignment="1">
      <alignment horizontal="right"/>
    </xf>
    <xf numFmtId="169" fontId="11" fillId="13" borderId="5" xfId="3" applyNumberFormat="1" applyFont="1" applyFill="1" applyBorder="1" applyAlignment="1">
      <alignment horizontal="right" vertical="center"/>
    </xf>
    <xf numFmtId="0" fontId="20" fillId="13" borderId="8" xfId="3" applyFont="1" applyFill="1" applyBorder="1" applyAlignment="1">
      <alignment vertical="center" wrapText="1"/>
    </xf>
    <xf numFmtId="0" fontId="20" fillId="13" borderId="17" xfId="0" applyFont="1" applyFill="1" applyBorder="1" applyAlignment="1">
      <alignment horizontal="right" vertical="center"/>
    </xf>
    <xf numFmtId="0" fontId="25" fillId="13" borderId="16" xfId="0" applyFont="1" applyFill="1" applyBorder="1" applyAlignment="1">
      <alignment horizontal="right"/>
    </xf>
    <xf numFmtId="0" fontId="25" fillId="13" borderId="16" xfId="0" applyFont="1" applyFill="1" applyBorder="1" applyAlignment="1">
      <alignment horizontal="right" vertical="center"/>
    </xf>
    <xf numFmtId="2" fontId="11" fillId="13" borderId="5" xfId="3" applyNumberFormat="1" applyFont="1" applyFill="1" applyBorder="1" applyAlignment="1">
      <alignment horizontal="right" vertical="center"/>
    </xf>
    <xf numFmtId="0" fontId="25" fillId="13" borderId="19" xfId="0" applyFont="1" applyFill="1" applyBorder="1" applyAlignment="1">
      <alignment horizontal="right"/>
    </xf>
    <xf numFmtId="2" fontId="11" fillId="13" borderId="20" xfId="3" applyNumberFormat="1" applyFont="1" applyFill="1" applyBorder="1" applyAlignment="1">
      <alignment horizontal="right" vertical="center"/>
    </xf>
    <xf numFmtId="0" fontId="25" fillId="0" borderId="16" xfId="0" applyFont="1" applyBorder="1" applyAlignment="1">
      <alignment horizontal="right" vertical="center" wrapText="1"/>
    </xf>
    <xf numFmtId="2" fontId="11" fillId="0" borderId="5" xfId="0" applyNumberFormat="1" applyFont="1" applyBorder="1" applyAlignment="1">
      <alignment horizontal="right" vertical="center" wrapText="1"/>
    </xf>
    <xf numFmtId="165" fontId="20" fillId="13" borderId="17" xfId="0" applyNumberFormat="1" applyFont="1" applyFill="1" applyBorder="1" applyAlignment="1">
      <alignment horizontal="right" vertical="center"/>
    </xf>
    <xf numFmtId="165" fontId="25" fillId="0" borderId="16" xfId="0" applyNumberFormat="1" applyFont="1" applyBorder="1" applyAlignment="1">
      <alignment horizontal="right" vertical="center" wrapText="1"/>
    </xf>
    <xf numFmtId="165" fontId="25" fillId="13" borderId="16" xfId="0" applyNumberFormat="1" applyFont="1" applyFill="1" applyBorder="1" applyAlignment="1">
      <alignment horizontal="right"/>
    </xf>
    <xf numFmtId="165" fontId="25" fillId="0" borderId="16" xfId="0" applyNumberFormat="1" applyFont="1" applyBorder="1" applyAlignment="1">
      <alignment horizontal="right"/>
    </xf>
    <xf numFmtId="165" fontId="25" fillId="13" borderId="16" xfId="0" applyNumberFormat="1" applyFont="1" applyFill="1" applyBorder="1" applyAlignment="1">
      <alignment horizontal="right" vertical="center"/>
    </xf>
    <xf numFmtId="165" fontId="25" fillId="0" borderId="16" xfId="0" applyNumberFormat="1" applyFont="1" applyBorder="1" applyAlignment="1">
      <alignment horizontal="right" vertical="center"/>
    </xf>
    <xf numFmtId="165" fontId="25" fillId="13" borderId="19" xfId="0" applyNumberFormat="1" applyFont="1" applyFill="1" applyBorder="1" applyAlignment="1">
      <alignment horizontal="right"/>
    </xf>
    <xf numFmtId="0" fontId="20" fillId="0" borderId="11" xfId="0" applyFont="1" applyBorder="1" applyAlignment="1">
      <alignment horizontal="right" vertical="center" wrapText="1"/>
    </xf>
    <xf numFmtId="0" fontId="20" fillId="5" borderId="14" xfId="0" applyFont="1" applyFill="1" applyBorder="1" applyAlignment="1">
      <alignment horizontal="right" vertical="center" wrapText="1"/>
    </xf>
    <xf numFmtId="0" fontId="0" fillId="0" borderId="0" xfId="0" applyAlignment="1">
      <alignment horizontal="right" vertical="center"/>
    </xf>
    <xf numFmtId="0" fontId="11" fillId="0" borderId="65" xfId="0" applyFont="1" applyBorder="1" applyAlignment="1">
      <alignment horizontal="right" vertical="center"/>
    </xf>
    <xf numFmtId="0" fontId="11" fillId="13" borderId="65" xfId="0" applyFont="1" applyFill="1" applyBorder="1" applyAlignment="1">
      <alignment horizontal="right" vertical="center"/>
    </xf>
    <xf numFmtId="1" fontId="20" fillId="0" borderId="64" xfId="0" applyNumberFormat="1" applyFont="1" applyBorder="1" applyAlignment="1">
      <alignment horizontal="right" vertical="center" wrapText="1"/>
    </xf>
    <xf numFmtId="0" fontId="20" fillId="0" borderId="64" xfId="3" applyFont="1" applyFill="1" applyBorder="1" applyAlignment="1">
      <alignment horizontal="right" vertical="center" wrapText="1"/>
    </xf>
    <xf numFmtId="0" fontId="30" fillId="0" borderId="64" xfId="0" applyFont="1" applyBorder="1" applyAlignment="1">
      <alignment horizontal="right"/>
    </xf>
    <xf numFmtId="0" fontId="11" fillId="0" borderId="64" xfId="0" applyFont="1" applyBorder="1" applyAlignment="1">
      <alignment horizontal="right" vertical="center" wrapText="1"/>
    </xf>
    <xf numFmtId="4" fontId="11" fillId="0" borderId="64" xfId="3" applyNumberFormat="1" applyFont="1" applyFill="1" applyBorder="1" applyAlignment="1">
      <alignment horizontal="right" vertical="center"/>
    </xf>
    <xf numFmtId="2" fontId="11" fillId="0" borderId="64" xfId="0" quotePrefix="1" applyNumberFormat="1" applyFont="1" applyBorder="1" applyAlignment="1">
      <alignment horizontal="right" vertical="center"/>
    </xf>
    <xf numFmtId="2" fontId="11" fillId="0" borderId="64" xfId="3" quotePrefix="1" applyNumberFormat="1" applyFont="1" applyFill="1" applyBorder="1" applyAlignment="1">
      <alignment horizontal="right" vertical="center"/>
    </xf>
    <xf numFmtId="0" fontId="11" fillId="0" borderId="64" xfId="0" quotePrefix="1" applyFont="1" applyBorder="1" applyAlignment="1">
      <alignment horizontal="right"/>
    </xf>
    <xf numFmtId="0" fontId="11" fillId="0" borderId="64" xfId="3" quotePrefix="1" applyFont="1" applyFill="1" applyBorder="1" applyAlignment="1">
      <alignment horizontal="right"/>
    </xf>
    <xf numFmtId="2" fontId="11" fillId="0" borderId="64" xfId="0" applyNumberFormat="1" applyFont="1" applyBorder="1" applyAlignment="1">
      <alignment horizontal="right" vertical="center" wrapText="1"/>
    </xf>
    <xf numFmtId="2" fontId="11" fillId="0" borderId="64" xfId="0" applyNumberFormat="1" applyFont="1" applyBorder="1" applyAlignment="1">
      <alignment horizontal="right" vertical="center"/>
    </xf>
    <xf numFmtId="2" fontId="11" fillId="0" borderId="64" xfId="3" applyNumberFormat="1" applyFont="1" applyFill="1" applyBorder="1" applyAlignment="1">
      <alignment horizontal="right" vertical="center"/>
    </xf>
    <xf numFmtId="169" fontId="20" fillId="0" borderId="64" xfId="3" applyNumberFormat="1" applyFont="1" applyFill="1" applyBorder="1" applyAlignment="1">
      <alignment horizontal="right" vertical="center" wrapText="1"/>
    </xf>
    <xf numFmtId="0" fontId="0" fillId="0" borderId="64" xfId="0" applyBorder="1"/>
    <xf numFmtId="0" fontId="11" fillId="5" borderId="20" xfId="0" applyFont="1" applyFill="1" applyBorder="1" applyAlignment="1">
      <alignment horizontal="center" vertical="center" wrapText="1"/>
    </xf>
    <xf numFmtId="0" fontId="11" fillId="10" borderId="60" xfId="3" quotePrefix="1" applyFont="1" applyBorder="1" applyAlignment="1">
      <alignment horizontal="left" vertical="center" wrapText="1"/>
    </xf>
    <xf numFmtId="2" fontId="11" fillId="10" borderId="52" xfId="3" applyNumberFormat="1" applyFont="1" applyBorder="1" applyAlignment="1">
      <alignment horizontal="right" vertical="center"/>
    </xf>
    <xf numFmtId="0" fontId="11" fillId="13" borderId="52" xfId="0" quotePrefix="1" applyFont="1" applyFill="1" applyBorder="1" applyAlignment="1">
      <alignment vertical="center"/>
    </xf>
    <xf numFmtId="164" fontId="11" fillId="13" borderId="52" xfId="3" applyNumberFormat="1" applyFont="1" applyFill="1" applyBorder="1" applyAlignment="1">
      <alignment horizontal="right" vertical="center"/>
    </xf>
    <xf numFmtId="164" fontId="11" fillId="13" borderId="52" xfId="0" applyNumberFormat="1" applyFont="1" applyFill="1" applyBorder="1" applyAlignment="1">
      <alignment horizontal="right" vertical="center"/>
    </xf>
    <xf numFmtId="9" fontId="20" fillId="0" borderId="16" xfId="3" applyNumberFormat="1" applyFont="1" applyFill="1" applyBorder="1" applyAlignment="1">
      <alignment horizontal="right" vertical="center" wrapText="1"/>
    </xf>
    <xf numFmtId="9" fontId="20" fillId="13" borderId="17" xfId="0" applyNumberFormat="1" applyFont="1" applyFill="1" applyBorder="1" applyAlignment="1">
      <alignment horizontal="right" vertical="center"/>
    </xf>
    <xf numFmtId="0" fontId="11" fillId="0" borderId="19" xfId="4" applyFont="1" applyFill="1" applyBorder="1" applyAlignment="1">
      <alignment horizontal="center" vertical="center"/>
    </xf>
    <xf numFmtId="0" fontId="11" fillId="0" borderId="18" xfId="4" applyFont="1" applyFill="1" applyBorder="1" applyAlignment="1">
      <alignment horizontal="left" vertical="center"/>
    </xf>
    <xf numFmtId="0" fontId="11" fillId="11" borderId="69" xfId="4" applyFont="1" applyBorder="1" applyAlignment="1">
      <alignment horizontal="left" vertical="center"/>
    </xf>
    <xf numFmtId="0" fontId="11" fillId="0" borderId="19" xfId="4" applyFont="1" applyFill="1" applyBorder="1" applyAlignment="1">
      <alignment horizontal="left" vertical="center"/>
    </xf>
    <xf numFmtId="0" fontId="11" fillId="11" borderId="75" xfId="4" applyFont="1" applyBorder="1" applyAlignment="1">
      <alignment horizontal="left" vertical="center"/>
    </xf>
    <xf numFmtId="0" fontId="11" fillId="0" borderId="64" xfId="0" applyFont="1" applyBorder="1" applyAlignment="1">
      <alignment horizontal="center" vertical="center"/>
    </xf>
    <xf numFmtId="0" fontId="20" fillId="0" borderId="64" xfId="0" applyFont="1" applyBorder="1" applyAlignment="1">
      <alignment horizontal="center" vertical="center"/>
    </xf>
    <xf numFmtId="0" fontId="11" fillId="13" borderId="64" xfId="0" applyFont="1" applyFill="1" applyBorder="1" applyAlignment="1">
      <alignment horizontal="center" vertical="center"/>
    </xf>
    <xf numFmtId="0" fontId="20" fillId="10" borderId="68" xfId="3" applyFont="1" applyBorder="1" applyAlignment="1">
      <alignment horizontal="center" vertical="center" wrapText="1"/>
    </xf>
    <xf numFmtId="0" fontId="11" fillId="0" borderId="68" xfId="0" applyFont="1" applyBorder="1" applyAlignment="1">
      <alignment horizontal="center" vertical="center"/>
    </xf>
    <xf numFmtId="0" fontId="20" fillId="10" borderId="68" xfId="3" applyFont="1" applyBorder="1" applyAlignment="1">
      <alignment horizontal="center" vertical="center"/>
    </xf>
    <xf numFmtId="0" fontId="11" fillId="10" borderId="68" xfId="3" applyFont="1" applyBorder="1" applyAlignment="1">
      <alignment horizontal="center" vertical="center"/>
    </xf>
    <xf numFmtId="0" fontId="20" fillId="0" borderId="68" xfId="0" applyFont="1" applyBorder="1" applyAlignment="1">
      <alignment horizontal="center" vertical="center"/>
    </xf>
    <xf numFmtId="0" fontId="11" fillId="13" borderId="68" xfId="0" applyFont="1" applyFill="1" applyBorder="1" applyAlignment="1">
      <alignment horizontal="center" vertical="center"/>
    </xf>
    <xf numFmtId="0" fontId="11" fillId="0" borderId="68" xfId="3" applyFont="1" applyFill="1" applyBorder="1" applyAlignment="1">
      <alignment horizontal="center" vertical="center"/>
    </xf>
    <xf numFmtId="0" fontId="11" fillId="13" borderId="77" xfId="0" applyFont="1" applyFill="1" applyBorder="1" applyAlignment="1">
      <alignment horizontal="center" vertical="center"/>
    </xf>
    <xf numFmtId="164" fontId="20" fillId="10" borderId="78" xfId="3" applyNumberFormat="1" applyFont="1" applyBorder="1" applyAlignment="1">
      <alignment horizontal="right" vertical="center"/>
    </xf>
    <xf numFmtId="164" fontId="25" fillId="0" borderId="68" xfId="0" applyNumberFormat="1" applyFont="1" applyBorder="1" applyAlignment="1">
      <alignment horizontal="right" vertical="center"/>
    </xf>
    <xf numFmtId="164" fontId="20" fillId="10" borderId="68" xfId="3" applyNumberFormat="1" applyFont="1" applyBorder="1" applyAlignment="1">
      <alignment horizontal="right" vertical="center"/>
    </xf>
    <xf numFmtId="164" fontId="11" fillId="0" borderId="68" xfId="0" applyNumberFormat="1" applyFont="1" applyBorder="1" applyAlignment="1">
      <alignment horizontal="right" vertical="center"/>
    </xf>
    <xf numFmtId="164" fontId="20" fillId="0" borderId="68" xfId="0" applyNumberFormat="1" applyFont="1" applyBorder="1" applyAlignment="1">
      <alignment horizontal="right" vertical="center"/>
    </xf>
    <xf numFmtId="164" fontId="11" fillId="13" borderId="68" xfId="0" applyNumberFormat="1" applyFont="1" applyFill="1" applyBorder="1" applyAlignment="1">
      <alignment horizontal="right" vertical="center"/>
    </xf>
    <xf numFmtId="164" fontId="11" fillId="25" borderId="68" xfId="0" applyNumberFormat="1" applyFont="1" applyFill="1" applyBorder="1" applyAlignment="1">
      <alignment horizontal="right" vertical="center"/>
    </xf>
    <xf numFmtId="164" fontId="11" fillId="0" borderId="68" xfId="3" applyNumberFormat="1" applyFont="1" applyFill="1" applyBorder="1" applyAlignment="1">
      <alignment horizontal="right" vertical="center"/>
    </xf>
    <xf numFmtId="164" fontId="11" fillId="13" borderId="77" xfId="3" applyNumberFormat="1" applyFont="1" applyFill="1" applyBorder="1" applyAlignment="1">
      <alignment horizontal="right" vertical="center"/>
    </xf>
    <xf numFmtId="164" fontId="20" fillId="10" borderId="67" xfId="3" applyNumberFormat="1" applyFont="1" applyBorder="1" applyAlignment="1">
      <alignment horizontal="right" vertical="center"/>
    </xf>
    <xf numFmtId="164" fontId="11" fillId="0" borderId="64" xfId="0" applyNumberFormat="1" applyFont="1" applyBorder="1" applyAlignment="1">
      <alignment horizontal="right" vertical="center"/>
    </xf>
    <xf numFmtId="164" fontId="20" fillId="10" borderId="64" xfId="3" quotePrefix="1" applyNumberFormat="1" applyFont="1" applyBorder="1" applyAlignment="1">
      <alignment horizontal="right" vertical="center"/>
    </xf>
    <xf numFmtId="164" fontId="11" fillId="0" borderId="64" xfId="0" quotePrefix="1" applyNumberFormat="1" applyFont="1" applyBorder="1" applyAlignment="1">
      <alignment horizontal="right" vertical="center"/>
    </xf>
    <xf numFmtId="164" fontId="11" fillId="10" borderId="64" xfId="3" quotePrefix="1" applyNumberFormat="1" applyFont="1" applyBorder="1" applyAlignment="1">
      <alignment horizontal="right" vertical="center"/>
    </xf>
    <xf numFmtId="164" fontId="20" fillId="0" borderId="64" xfId="0" applyNumberFormat="1" applyFont="1" applyBorder="1" applyAlignment="1">
      <alignment horizontal="right" vertical="center"/>
    </xf>
    <xf numFmtId="164" fontId="11" fillId="10" borderId="64" xfId="3" applyNumberFormat="1" applyFont="1" applyBorder="1" applyAlignment="1">
      <alignment horizontal="right" vertical="center"/>
    </xf>
    <xf numFmtId="164" fontId="20" fillId="10" borderId="64" xfId="3" applyNumberFormat="1" applyFont="1" applyBorder="1" applyAlignment="1">
      <alignment horizontal="right" vertical="center"/>
    </xf>
    <xf numFmtId="164" fontId="25" fillId="0" borderId="64" xfId="0" applyNumberFormat="1" applyFont="1" applyBorder="1" applyAlignment="1">
      <alignment horizontal="right" vertical="center"/>
    </xf>
    <xf numFmtId="164" fontId="11" fillId="13" borderId="64" xfId="0" quotePrefix="1" applyNumberFormat="1" applyFont="1" applyFill="1" applyBorder="1" applyAlignment="1">
      <alignment horizontal="right" vertical="center"/>
    </xf>
    <xf numFmtId="164" fontId="11" fillId="0" borderId="64" xfId="3" quotePrefix="1" applyNumberFormat="1" applyFont="1" applyFill="1" applyBorder="1" applyAlignment="1">
      <alignment horizontal="right" vertical="center"/>
    </xf>
    <xf numFmtId="164" fontId="11" fillId="13" borderId="76" xfId="0" quotePrefix="1" applyNumberFormat="1" applyFont="1" applyFill="1" applyBorder="1" applyAlignment="1">
      <alignment horizontal="right" vertical="center"/>
    </xf>
    <xf numFmtId="0" fontId="11" fillId="5" borderId="68" xfId="3" applyFont="1" applyFill="1" applyBorder="1" applyAlignment="1">
      <alignment horizontal="center" vertical="center"/>
    </xf>
    <xf numFmtId="0" fontId="11" fillId="10" borderId="77" xfId="3" applyFont="1" applyBorder="1" applyAlignment="1">
      <alignment horizontal="center" vertical="center"/>
    </xf>
    <xf numFmtId="2" fontId="20" fillId="10" borderId="73" xfId="3" applyNumberFormat="1" applyFont="1" applyBorder="1" applyAlignment="1">
      <alignment horizontal="right" vertical="center"/>
    </xf>
    <xf numFmtId="2" fontId="11" fillId="0" borderId="65" xfId="0" applyNumberFormat="1" applyFont="1" applyBorder="1" applyAlignment="1">
      <alignment horizontal="right" vertical="center"/>
    </xf>
    <xf numFmtId="2" fontId="20" fillId="10" borderId="65" xfId="3" applyNumberFormat="1" applyFont="1" applyBorder="1" applyAlignment="1">
      <alignment horizontal="right" vertical="center"/>
    </xf>
    <xf numFmtId="2" fontId="11" fillId="10" borderId="65" xfId="3" applyNumberFormat="1" applyFont="1" applyBorder="1" applyAlignment="1">
      <alignment horizontal="right" vertical="center"/>
    </xf>
    <xf numFmtId="2" fontId="20" fillId="0" borderId="65" xfId="0" applyNumberFormat="1" applyFont="1" applyBorder="1" applyAlignment="1">
      <alignment horizontal="right" vertical="center"/>
    </xf>
    <xf numFmtId="2" fontId="11" fillId="10" borderId="74" xfId="3" applyNumberFormat="1" applyFont="1" applyBorder="1" applyAlignment="1">
      <alignment horizontal="right" vertical="center"/>
    </xf>
    <xf numFmtId="0" fontId="20" fillId="12" borderId="68" xfId="0" applyFont="1" applyFill="1" applyBorder="1" applyAlignment="1">
      <alignment horizontal="right" vertical="center"/>
    </xf>
    <xf numFmtId="0" fontId="40" fillId="13" borderId="68" xfId="0" applyFont="1" applyFill="1" applyBorder="1" applyAlignment="1">
      <alignment horizontal="right"/>
    </xf>
    <xf numFmtId="0" fontId="20" fillId="12" borderId="79" xfId="0" applyFont="1" applyFill="1" applyBorder="1" applyAlignment="1">
      <alignment horizontal="right" vertical="center"/>
    </xf>
    <xf numFmtId="0" fontId="11" fillId="13" borderId="52" xfId="0" applyFont="1" applyFill="1" applyBorder="1"/>
    <xf numFmtId="0" fontId="40" fillId="13" borderId="57" xfId="0" applyFont="1" applyFill="1" applyBorder="1" applyAlignment="1">
      <alignment horizontal="right"/>
    </xf>
    <xf numFmtId="0" fontId="20" fillId="5" borderId="62" xfId="0" applyFont="1" applyFill="1" applyBorder="1" applyAlignment="1">
      <alignment horizontal="right" vertical="center" wrapText="1"/>
    </xf>
    <xf numFmtId="0" fontId="20" fillId="5" borderId="80" xfId="0" applyFont="1" applyFill="1" applyBorder="1" applyAlignment="1">
      <alignment horizontal="right" vertical="center" wrapText="1"/>
    </xf>
    <xf numFmtId="9" fontId="20" fillId="13" borderId="76" xfId="3" applyNumberFormat="1" applyFont="1" applyFill="1" applyBorder="1" applyAlignment="1">
      <alignment horizontal="right" vertical="center" wrapText="1"/>
    </xf>
    <xf numFmtId="9" fontId="20" fillId="13" borderId="77" xfId="3" applyNumberFormat="1" applyFont="1" applyFill="1" applyBorder="1" applyAlignment="1">
      <alignment horizontal="right" vertical="center" wrapText="1"/>
    </xf>
    <xf numFmtId="9" fontId="25" fillId="0" borderId="0" xfId="0" applyNumberFormat="1" applyFont="1" applyAlignment="1">
      <alignment horizontal="right" vertical="center" wrapText="1" readingOrder="1"/>
    </xf>
    <xf numFmtId="168" fontId="25" fillId="0" borderId="0" xfId="0" applyNumberFormat="1" applyFont="1" applyAlignment="1">
      <alignment horizontal="right" vertical="center" wrapText="1" readingOrder="1"/>
    </xf>
    <xf numFmtId="0" fontId="28" fillId="0" borderId="0" xfId="0" applyFont="1" applyAlignment="1">
      <alignment horizontal="right" vertical="center" wrapText="1" readingOrder="1"/>
    </xf>
    <xf numFmtId="2" fontId="25" fillId="0" borderId="0" xfId="0" applyNumberFormat="1" applyFont="1" applyAlignment="1">
      <alignment horizontal="right" vertical="center" wrapText="1" readingOrder="1"/>
    </xf>
    <xf numFmtId="2" fontId="25" fillId="0" borderId="52" xfId="0" applyNumberFormat="1" applyFont="1" applyBorder="1" applyAlignment="1">
      <alignment horizontal="right" vertical="center" wrapText="1" readingOrder="1"/>
    </xf>
    <xf numFmtId="0" fontId="42" fillId="0" borderId="52" xfId="0" applyFont="1" applyBorder="1"/>
    <xf numFmtId="0" fontId="11" fillId="0" borderId="52" xfId="0" applyFont="1" applyBorder="1"/>
    <xf numFmtId="0" fontId="43" fillId="0" borderId="52" xfId="0" applyFont="1" applyBorder="1" applyAlignment="1">
      <alignment horizontal="right"/>
    </xf>
    <xf numFmtId="0" fontId="11" fillId="0" borderId="52" xfId="0" applyFont="1" applyBorder="1" applyAlignment="1">
      <alignment horizontal="right"/>
    </xf>
    <xf numFmtId="0" fontId="30" fillId="9" borderId="4" xfId="0" applyFont="1" applyFill="1" applyBorder="1" applyAlignment="1">
      <alignment horizontal="right" vertical="center" wrapText="1" readingOrder="1"/>
    </xf>
    <xf numFmtId="0" fontId="30" fillId="0" borderId="52" xfId="0" applyFont="1" applyBorder="1" applyAlignment="1">
      <alignment horizontal="center" vertical="center" wrapText="1" readingOrder="1"/>
    </xf>
    <xf numFmtId="0" fontId="25" fillId="0" borderId="0" xfId="0" applyFont="1" applyAlignment="1">
      <alignment vertical="center" wrapText="1" readingOrder="1"/>
    </xf>
    <xf numFmtId="0" fontId="32" fillId="0" borderId="0" xfId="0" applyFont="1"/>
    <xf numFmtId="169" fontId="25" fillId="0" borderId="52" xfId="0" applyNumberFormat="1" applyFont="1" applyBorder="1" applyAlignment="1">
      <alignment horizontal="right" vertical="center" wrapText="1" readingOrder="1"/>
    </xf>
    <xf numFmtId="0" fontId="25" fillId="0" borderId="52" xfId="0" applyFont="1" applyBorder="1" applyAlignment="1">
      <alignment horizontal="right" vertical="center" wrapText="1" readingOrder="1"/>
    </xf>
    <xf numFmtId="0" fontId="25" fillId="13" borderId="0" xfId="0" applyFont="1" applyFill="1" applyAlignment="1">
      <alignment horizontal="right" vertical="center" wrapText="1" readingOrder="1"/>
    </xf>
    <xf numFmtId="9" fontId="25" fillId="13" borderId="0" xfId="0" applyNumberFormat="1" applyFont="1" applyFill="1" applyAlignment="1">
      <alignment horizontal="right" vertical="center" wrapText="1" readingOrder="1"/>
    </xf>
    <xf numFmtId="0" fontId="25" fillId="13" borderId="0" xfId="0" applyFont="1" applyFill="1" applyAlignment="1">
      <alignment horizontal="center" vertical="center" wrapText="1" readingOrder="1"/>
    </xf>
    <xf numFmtId="164" fontId="25" fillId="0" borderId="0" xfId="0" applyNumberFormat="1" applyFont="1" applyAlignment="1">
      <alignment horizontal="right" vertical="center" wrapText="1" readingOrder="1"/>
    </xf>
    <xf numFmtId="164" fontId="25" fillId="0" borderId="52" xfId="0" applyNumberFormat="1" applyFont="1" applyBorder="1" applyAlignment="1">
      <alignment horizontal="right" vertical="center" wrapText="1" readingOrder="1"/>
    </xf>
    <xf numFmtId="2" fontId="25" fillId="0" borderId="52" xfId="0" applyNumberFormat="1" applyFont="1" applyBorder="1"/>
    <xf numFmtId="0" fontId="25" fillId="13" borderId="0" xfId="0" applyFont="1" applyFill="1" applyAlignment="1">
      <alignment horizontal="left" vertical="center" wrapText="1" readingOrder="1"/>
    </xf>
    <xf numFmtId="168" fontId="25" fillId="13" borderId="0" xfId="0" applyNumberFormat="1" applyFont="1" applyFill="1" applyAlignment="1">
      <alignment horizontal="right" vertical="center" wrapText="1" readingOrder="1"/>
    </xf>
    <xf numFmtId="0" fontId="28" fillId="13" borderId="0" xfId="0" applyFont="1" applyFill="1" applyAlignment="1">
      <alignment horizontal="right" vertical="center" wrapText="1" readingOrder="1"/>
    </xf>
    <xf numFmtId="166" fontId="25" fillId="13" borderId="0" xfId="1" applyNumberFormat="1" applyFont="1" applyFill="1" applyBorder="1" applyAlignment="1">
      <alignment horizontal="right" vertical="center" wrapText="1" readingOrder="1"/>
    </xf>
    <xf numFmtId="166" fontId="25" fillId="13" borderId="0" xfId="0" applyNumberFormat="1" applyFont="1" applyFill="1" applyAlignment="1">
      <alignment horizontal="right" vertical="center" wrapText="1" readingOrder="1"/>
    </xf>
    <xf numFmtId="0" fontId="25" fillId="13" borderId="0" xfId="0" applyFont="1" applyFill="1" applyAlignment="1">
      <alignment vertical="center" wrapText="1" readingOrder="1"/>
    </xf>
    <xf numFmtId="169" fontId="25" fillId="13" borderId="0" xfId="0" applyNumberFormat="1" applyFont="1" applyFill="1" applyAlignment="1">
      <alignment horizontal="right" vertical="center" wrapText="1" readingOrder="1"/>
    </xf>
    <xf numFmtId="2" fontId="25" fillId="13" borderId="0" xfId="0" applyNumberFormat="1" applyFont="1" applyFill="1" applyAlignment="1">
      <alignment horizontal="right" vertical="center" wrapText="1" readingOrder="1"/>
    </xf>
    <xf numFmtId="43" fontId="18" fillId="13" borderId="52" xfId="1" applyFont="1" applyFill="1" applyBorder="1" applyAlignment="1">
      <alignment wrapText="1" indent="5" readingOrder="1"/>
    </xf>
    <xf numFmtId="0" fontId="21" fillId="5" borderId="0" xfId="0" applyFont="1" applyFill="1" applyAlignment="1">
      <alignment horizontal="left" vertical="center"/>
    </xf>
    <xf numFmtId="3" fontId="25" fillId="13" borderId="0" xfId="0" applyNumberFormat="1" applyFont="1" applyFill="1" applyAlignment="1">
      <alignment horizontal="right" vertical="center" wrapText="1" readingOrder="1"/>
    </xf>
    <xf numFmtId="3" fontId="25" fillId="0" borderId="0" xfId="0" applyNumberFormat="1" applyFont="1" applyAlignment="1">
      <alignment horizontal="right" vertical="center"/>
    </xf>
    <xf numFmtId="0" fontId="11" fillId="0" borderId="64" xfId="0" applyFont="1" applyBorder="1" applyAlignment="1">
      <alignment vertical="center" wrapText="1"/>
    </xf>
    <xf numFmtId="168" fontId="11" fillId="0" borderId="65" xfId="0" applyNumberFormat="1" applyFont="1" applyBorder="1" applyAlignment="1">
      <alignment horizontal="right" vertical="center"/>
    </xf>
    <xf numFmtId="170" fontId="25" fillId="13" borderId="65" xfId="1" applyNumberFormat="1" applyFont="1" applyFill="1" applyBorder="1" applyAlignment="1">
      <alignment vertical="center" wrapText="1" readingOrder="1"/>
    </xf>
    <xf numFmtId="167" fontId="25" fillId="0" borderId="65" xfId="0" applyNumberFormat="1" applyFont="1" applyBorder="1" applyAlignment="1">
      <alignment vertical="center" wrapText="1" readingOrder="1"/>
    </xf>
    <xf numFmtId="0" fontId="28" fillId="0" borderId="65" xfId="0" applyFont="1" applyBorder="1" applyAlignment="1">
      <alignment horizontal="right" vertical="center" wrapText="1" readingOrder="1"/>
    </xf>
    <xf numFmtId="0" fontId="25" fillId="0" borderId="65" xfId="0" applyFont="1" applyBorder="1" applyAlignment="1">
      <alignment horizontal="center" vertical="center" wrapText="1" readingOrder="1"/>
    </xf>
    <xf numFmtId="0" fontId="25" fillId="13" borderId="68" xfId="0" applyFont="1" applyFill="1" applyBorder="1" applyAlignment="1">
      <alignment horizontal="center" vertical="center" wrapText="1" readingOrder="1"/>
    </xf>
    <xf numFmtId="0" fontId="25" fillId="0" borderId="68" xfId="0" applyFont="1" applyBorder="1" applyAlignment="1">
      <alignment horizontal="center" vertical="center" wrapText="1" readingOrder="1"/>
    </xf>
    <xf numFmtId="0" fontId="11" fillId="0" borderId="65" xfId="0" applyFont="1" applyBorder="1" applyAlignment="1">
      <alignment vertical="center"/>
    </xf>
    <xf numFmtId="0" fontId="25" fillId="0" borderId="65" xfId="0" applyFont="1" applyBorder="1" applyAlignment="1">
      <alignment horizontal="right" vertical="center" wrapText="1" readingOrder="1"/>
    </xf>
    <xf numFmtId="167" fontId="11" fillId="13" borderId="65" xfId="0" applyNumberFormat="1" applyFont="1" applyFill="1" applyBorder="1" applyAlignment="1">
      <alignment vertical="center"/>
    </xf>
    <xf numFmtId="169" fontId="11" fillId="0" borderId="65" xfId="0" applyNumberFormat="1" applyFont="1" applyBorder="1" applyAlignment="1">
      <alignment horizontal="right" vertical="center"/>
    </xf>
    <xf numFmtId="169" fontId="11" fillId="13" borderId="65" xfId="0" applyNumberFormat="1" applyFont="1" applyFill="1" applyBorder="1" applyAlignment="1">
      <alignment horizontal="right" vertical="center"/>
    </xf>
    <xf numFmtId="170" fontId="25" fillId="13" borderId="68" xfId="1" applyNumberFormat="1" applyFont="1" applyFill="1" applyBorder="1" applyAlignment="1">
      <alignment horizontal="right" vertical="center" wrapText="1" readingOrder="1"/>
    </xf>
    <xf numFmtId="167" fontId="25" fillId="0" borderId="68" xfId="0" applyNumberFormat="1" applyFont="1" applyBorder="1" applyAlignment="1">
      <alignment horizontal="right" vertical="center" wrapText="1" readingOrder="1"/>
    </xf>
    <xf numFmtId="167" fontId="25" fillId="13" borderId="68" xfId="0" applyNumberFormat="1" applyFont="1" applyFill="1" applyBorder="1" applyAlignment="1">
      <alignment horizontal="right" vertical="center"/>
    </xf>
    <xf numFmtId="169" fontId="11" fillId="0" borderId="68" xfId="0" applyNumberFormat="1" applyFont="1" applyBorder="1" applyAlignment="1">
      <alignment horizontal="right" vertical="center"/>
    </xf>
    <xf numFmtId="0" fontId="11" fillId="13" borderId="68" xfId="0" applyFont="1" applyFill="1" applyBorder="1" applyAlignment="1">
      <alignment horizontal="right" vertical="center"/>
    </xf>
    <xf numFmtId="169" fontId="11" fillId="13" borderId="68" xfId="0" applyNumberFormat="1" applyFont="1" applyFill="1" applyBorder="1" applyAlignment="1">
      <alignment horizontal="right" vertical="center"/>
    </xf>
    <xf numFmtId="0" fontId="25" fillId="0" borderId="68" xfId="0" applyFont="1" applyBorder="1" applyAlignment="1">
      <alignment horizontal="right" vertical="center" wrapText="1" readingOrder="1"/>
    </xf>
    <xf numFmtId="0" fontId="25" fillId="13" borderId="0" xfId="0" applyFont="1" applyFill="1" applyAlignment="1">
      <alignment horizontal="right" vertical="center"/>
    </xf>
    <xf numFmtId="0" fontId="25" fillId="0" borderId="0" xfId="0" applyFont="1" applyAlignment="1">
      <alignment horizontal="right" vertical="center"/>
    </xf>
    <xf numFmtId="169" fontId="25" fillId="0" borderId="0" xfId="0" applyNumberFormat="1" applyFont="1" applyAlignment="1">
      <alignment horizontal="right" vertical="center"/>
    </xf>
    <xf numFmtId="0" fontId="8" fillId="0" borderId="0" xfId="0" applyFont="1" applyAlignment="1">
      <alignment horizontal="center" vertical="center"/>
    </xf>
    <xf numFmtId="0" fontId="11" fillId="0" borderId="65" xfId="0" applyFont="1" applyBorder="1" applyAlignment="1">
      <alignment horizontal="center" vertical="center"/>
    </xf>
    <xf numFmtId="168" fontId="25" fillId="13" borderId="68" xfId="0" applyNumberFormat="1" applyFont="1" applyFill="1" applyBorder="1" applyAlignment="1">
      <alignment horizontal="right" vertical="center"/>
    </xf>
    <xf numFmtId="168" fontId="25" fillId="0" borderId="68" xfId="0" applyNumberFormat="1" applyFont="1" applyBorder="1" applyAlignment="1">
      <alignment horizontal="right" vertical="center"/>
    </xf>
    <xf numFmtId="2" fontId="25" fillId="13" borderId="68" xfId="0" applyNumberFormat="1" applyFont="1" applyFill="1" applyBorder="1" applyAlignment="1">
      <alignment horizontal="right" vertical="center"/>
    </xf>
    <xf numFmtId="0" fontId="25" fillId="0" borderId="68" xfId="0" applyFont="1" applyBorder="1" applyAlignment="1">
      <alignment horizontal="right" vertical="center"/>
    </xf>
    <xf numFmtId="0" fontId="25" fillId="13" borderId="64" xfId="0" applyFont="1" applyFill="1" applyBorder="1" applyAlignment="1">
      <alignment horizontal="center" vertical="center" wrapText="1" readingOrder="1"/>
    </xf>
    <xf numFmtId="0" fontId="25" fillId="0" borderId="64" xfId="0" applyFont="1" applyBorder="1" applyAlignment="1">
      <alignment horizontal="center" vertical="center" wrapText="1" readingOrder="1"/>
    </xf>
    <xf numFmtId="0" fontId="25" fillId="13" borderId="65" xfId="0" applyFont="1" applyFill="1" applyBorder="1" applyAlignment="1">
      <alignment horizontal="right" vertical="center" wrapText="1" readingOrder="1"/>
    </xf>
    <xf numFmtId="9" fontId="25" fillId="0" borderId="68" xfId="0" applyNumberFormat="1" applyFont="1" applyBorder="1" applyAlignment="1">
      <alignment horizontal="right" vertical="center" wrapText="1" readingOrder="1"/>
    </xf>
    <xf numFmtId="0" fontId="28" fillId="13" borderId="68" xfId="0" applyFont="1" applyFill="1" applyBorder="1" applyAlignment="1">
      <alignment horizontal="right" vertical="center" wrapText="1" readingOrder="1"/>
    </xf>
    <xf numFmtId="166" fontId="25" fillId="0" borderId="68" xfId="1" applyNumberFormat="1" applyFont="1" applyFill="1" applyBorder="1" applyAlignment="1">
      <alignment horizontal="right" vertical="center" wrapText="1" readingOrder="1"/>
    </xf>
    <xf numFmtId="166" fontId="25" fillId="13" borderId="68" xfId="1" applyNumberFormat="1" applyFont="1" applyFill="1" applyBorder="1" applyAlignment="1">
      <alignment horizontal="right" vertical="center" wrapText="1" readingOrder="1"/>
    </xf>
    <xf numFmtId="166" fontId="25" fillId="0" borderId="68" xfId="0" applyNumberFormat="1" applyFont="1" applyBorder="1" applyAlignment="1">
      <alignment horizontal="right" vertical="center" wrapText="1" readingOrder="1"/>
    </xf>
    <xf numFmtId="166" fontId="25" fillId="13" borderId="68" xfId="0" applyNumberFormat="1" applyFont="1" applyFill="1" applyBorder="1" applyAlignment="1">
      <alignment horizontal="right" vertical="center" wrapText="1" readingOrder="1"/>
    </xf>
    <xf numFmtId="2" fontId="25" fillId="0" borderId="68" xfId="0" applyNumberFormat="1" applyFont="1" applyBorder="1" applyAlignment="1">
      <alignment horizontal="right" vertical="center" wrapText="1" readingOrder="1"/>
    </xf>
    <xf numFmtId="2" fontId="25" fillId="0" borderId="77" xfId="0" applyNumberFormat="1" applyFont="1" applyBorder="1" applyAlignment="1">
      <alignment horizontal="right" vertical="center" wrapText="1" readingOrder="1"/>
    </xf>
    <xf numFmtId="0" fontId="25" fillId="13" borderId="68" xfId="0" applyFont="1" applyFill="1" applyBorder="1" applyAlignment="1">
      <alignment horizontal="right" vertical="center" wrapText="1" readingOrder="1"/>
    </xf>
    <xf numFmtId="0" fontId="28" fillId="0" borderId="68" xfId="0" applyFont="1" applyBorder="1" applyAlignment="1">
      <alignment horizontal="right" vertical="center" wrapText="1" readingOrder="1"/>
    </xf>
    <xf numFmtId="9" fontId="25" fillId="13" borderId="68" xfId="1" applyNumberFormat="1" applyFont="1" applyFill="1" applyBorder="1" applyAlignment="1">
      <alignment horizontal="right" vertical="center" wrapText="1" readingOrder="1"/>
    </xf>
    <xf numFmtId="0" fontId="25" fillId="0" borderId="77" xfId="0" applyFont="1" applyBorder="1" applyAlignment="1">
      <alignment horizontal="right" vertical="center" wrapText="1" readingOrder="1"/>
    </xf>
    <xf numFmtId="2" fontId="28" fillId="13" borderId="68" xfId="0" applyNumberFormat="1" applyFont="1" applyFill="1" applyBorder="1" applyAlignment="1">
      <alignment horizontal="right" vertical="center" wrapText="1" readingOrder="1"/>
    </xf>
    <xf numFmtId="2" fontId="11" fillId="0" borderId="77" xfId="0" applyNumberFormat="1" applyFont="1" applyBorder="1"/>
    <xf numFmtId="43" fontId="28" fillId="13" borderId="68" xfId="1" applyFont="1" applyFill="1" applyBorder="1" applyAlignment="1">
      <alignment wrapText="1" indent="5" readingOrder="1"/>
    </xf>
    <xf numFmtId="43" fontId="28" fillId="0" borderId="68" xfId="1" applyFont="1" applyFill="1" applyBorder="1" applyAlignment="1">
      <alignment vertical="center" wrapText="1" indent="5" readingOrder="1"/>
    </xf>
    <xf numFmtId="43" fontId="18" fillId="13" borderId="77" xfId="1" applyFont="1" applyFill="1" applyBorder="1" applyAlignment="1">
      <alignment wrapText="1" indent="5" readingOrder="1"/>
    </xf>
    <xf numFmtId="2" fontId="25" fillId="13" borderId="68" xfId="0" applyNumberFormat="1" applyFont="1" applyFill="1" applyBorder="1" applyAlignment="1">
      <alignment horizontal="right" vertical="center" wrapText="1" readingOrder="1"/>
    </xf>
    <xf numFmtId="164" fontId="25" fillId="0" borderId="77" xfId="0" applyNumberFormat="1" applyFont="1" applyBorder="1" applyAlignment="1">
      <alignment horizontal="right" vertical="center" wrapText="1" readingOrder="1"/>
    </xf>
    <xf numFmtId="167" fontId="25" fillId="13" borderId="68" xfId="0" applyNumberFormat="1" applyFont="1" applyFill="1" applyBorder="1" applyAlignment="1">
      <alignment horizontal="right" vertical="center" wrapText="1" readingOrder="1"/>
    </xf>
    <xf numFmtId="167" fontId="11" fillId="13" borderId="68" xfId="0" applyNumberFormat="1" applyFont="1" applyFill="1" applyBorder="1"/>
    <xf numFmtId="167" fontId="25" fillId="0" borderId="77" xfId="0" applyNumberFormat="1" applyFont="1" applyBorder="1" applyAlignment="1">
      <alignment horizontal="right" vertical="center" wrapText="1" readingOrder="1"/>
    </xf>
    <xf numFmtId="9" fontId="25" fillId="13" borderId="68" xfId="0" applyNumberFormat="1" applyFont="1" applyFill="1" applyBorder="1" applyAlignment="1">
      <alignment horizontal="right" vertical="center" wrapText="1" readingOrder="1"/>
    </xf>
    <xf numFmtId="0" fontId="25" fillId="13" borderId="77" xfId="0" applyFont="1" applyFill="1" applyBorder="1" applyAlignment="1">
      <alignment horizontal="right" vertical="center" wrapText="1" readingOrder="1"/>
    </xf>
    <xf numFmtId="0" fontId="11" fillId="13" borderId="77" xfId="0" applyFont="1" applyFill="1" applyBorder="1" applyAlignment="1">
      <alignment horizontal="center"/>
    </xf>
    <xf numFmtId="2" fontId="25" fillId="13" borderId="77" xfId="0" applyNumberFormat="1" applyFont="1" applyFill="1" applyBorder="1" applyAlignment="1">
      <alignment horizontal="right" vertical="center" wrapText="1" readingOrder="1"/>
    </xf>
    <xf numFmtId="164" fontId="25" fillId="13" borderId="68" xfId="0" applyNumberFormat="1" applyFont="1" applyFill="1" applyBorder="1" applyAlignment="1">
      <alignment horizontal="right" vertical="center" wrapText="1" readingOrder="1"/>
    </xf>
    <xf numFmtId="2" fontId="32" fillId="23" borderId="39" xfId="0" applyNumberFormat="1" applyFont="1" applyFill="1" applyBorder="1" applyAlignment="1">
      <alignment horizontal="right"/>
    </xf>
    <xf numFmtId="0" fontId="20" fillId="26" borderId="79" xfId="0" applyFont="1" applyFill="1" applyBorder="1" applyAlignment="1">
      <alignment horizontal="center" vertical="center"/>
    </xf>
    <xf numFmtId="0" fontId="25" fillId="0" borderId="76" xfId="0" applyFont="1" applyBorder="1" applyAlignment="1">
      <alignment horizontal="center" vertical="center" wrapText="1" readingOrder="1"/>
    </xf>
    <xf numFmtId="0" fontId="11" fillId="0" borderId="76" xfId="0" applyFont="1" applyBorder="1" applyAlignment="1">
      <alignment horizontal="center" vertical="center"/>
    </xf>
    <xf numFmtId="0" fontId="25" fillId="0" borderId="77" xfId="0" applyFont="1" applyBorder="1" applyAlignment="1">
      <alignment horizontal="right" vertical="center"/>
    </xf>
    <xf numFmtId="0" fontId="42" fillId="0" borderId="0" xfId="0" applyFont="1" applyAlignment="1">
      <alignment vertical="top" wrapText="1"/>
    </xf>
    <xf numFmtId="0" fontId="20" fillId="0" borderId="68" xfId="0" applyFont="1" applyBorder="1" applyAlignment="1">
      <alignment horizontal="right" vertical="center"/>
    </xf>
    <xf numFmtId="0" fontId="20" fillId="0" borderId="65" xfId="0" applyFont="1" applyBorder="1" applyAlignment="1">
      <alignment horizontal="right" vertical="center"/>
    </xf>
    <xf numFmtId="0" fontId="11" fillId="0" borderId="87" xfId="3" applyFont="1" applyFill="1" applyBorder="1" applyAlignment="1">
      <alignment horizontal="center" vertical="center" wrapText="1" readingOrder="1"/>
    </xf>
    <xf numFmtId="0" fontId="11" fillId="0" borderId="89" xfId="3" applyFont="1" applyFill="1" applyBorder="1" applyAlignment="1">
      <alignment horizontal="center" vertical="center" wrapText="1" readingOrder="1"/>
    </xf>
    <xf numFmtId="0" fontId="11" fillId="0" borderId="87" xfId="3" applyFont="1" applyFill="1" applyBorder="1" applyAlignment="1">
      <alignment horizontal="left" vertical="center" wrapText="1" readingOrder="1"/>
    </xf>
    <xf numFmtId="0" fontId="11" fillId="0" borderId="0" xfId="3" applyFont="1" applyFill="1" applyBorder="1" applyAlignment="1">
      <alignment horizontal="left" vertical="center" wrapText="1" readingOrder="1"/>
    </xf>
    <xf numFmtId="0" fontId="25" fillId="2" borderId="64" xfId="0" applyFont="1" applyFill="1" applyBorder="1" applyAlignment="1">
      <alignment horizontal="center" vertical="center" wrapText="1" readingOrder="1"/>
    </xf>
    <xf numFmtId="0" fontId="25" fillId="0" borderId="91" xfId="0" applyFont="1" applyBorder="1" applyAlignment="1">
      <alignment horizontal="center" vertical="center" wrapText="1" readingOrder="1"/>
    </xf>
    <xf numFmtId="0" fontId="25" fillId="2" borderId="0" xfId="0" applyFont="1" applyFill="1" applyAlignment="1">
      <alignment horizontal="left" vertical="center" wrapText="1" readingOrder="1"/>
    </xf>
    <xf numFmtId="0" fontId="25" fillId="0" borderId="92" xfId="0" applyFont="1" applyBorder="1" applyAlignment="1">
      <alignment horizontal="left" vertical="center" wrapText="1" readingOrder="1"/>
    </xf>
    <xf numFmtId="0" fontId="25" fillId="2" borderId="68" xfId="0" applyFont="1" applyFill="1" applyBorder="1" applyAlignment="1">
      <alignment horizontal="center" vertical="center" wrapText="1" readingOrder="1"/>
    </xf>
    <xf numFmtId="0" fontId="25" fillId="0" borderId="93" xfId="0" applyFont="1" applyBorder="1" applyAlignment="1">
      <alignment horizontal="center" vertical="center" wrapText="1" readingOrder="1"/>
    </xf>
    <xf numFmtId="165" fontId="32" fillId="4" borderId="65" xfId="0" applyNumberFormat="1" applyFont="1" applyFill="1" applyBorder="1" applyAlignment="1">
      <alignment horizontal="right" vertical="center" wrapText="1"/>
    </xf>
    <xf numFmtId="3" fontId="28" fillId="0" borderId="65" xfId="0" applyNumberFormat="1" applyFont="1" applyBorder="1" applyAlignment="1">
      <alignment horizontal="right" vertical="center" wrapText="1"/>
    </xf>
    <xf numFmtId="0" fontId="28" fillId="2" borderId="65" xfId="0" applyFont="1" applyFill="1" applyBorder="1" applyAlignment="1">
      <alignment horizontal="right" vertical="center" wrapText="1"/>
    </xf>
    <xf numFmtId="3" fontId="28" fillId="2" borderId="65" xfId="0" applyNumberFormat="1" applyFont="1" applyFill="1" applyBorder="1" applyAlignment="1">
      <alignment horizontal="right" vertical="center" wrapText="1"/>
    </xf>
    <xf numFmtId="0" fontId="25" fillId="12" borderId="65" xfId="0" applyFont="1" applyFill="1" applyBorder="1" applyAlignment="1">
      <alignment horizontal="center" vertical="center" wrapText="1" readingOrder="1"/>
    </xf>
    <xf numFmtId="3" fontId="25" fillId="12" borderId="65" xfId="0" applyNumberFormat="1" applyFont="1" applyFill="1" applyBorder="1" applyAlignment="1">
      <alignment horizontal="center" vertical="center" wrapText="1" readingOrder="1"/>
    </xf>
    <xf numFmtId="9" fontId="25" fillId="0" borderId="95" xfId="0" applyNumberFormat="1" applyFont="1" applyBorder="1" applyAlignment="1">
      <alignment horizontal="center" vertical="center" wrapText="1" readingOrder="1"/>
    </xf>
    <xf numFmtId="0" fontId="11" fillId="10" borderId="68" xfId="3" applyFont="1" applyBorder="1" applyAlignment="1">
      <alignment horizontal="center" vertical="center" wrapText="1" readingOrder="1"/>
    </xf>
    <xf numFmtId="0" fontId="11" fillId="10" borderId="65" xfId="3" applyFont="1" applyBorder="1" applyAlignment="1">
      <alignment horizontal="center" vertical="center" wrapText="1" readingOrder="1"/>
    </xf>
    <xf numFmtId="0" fontId="11" fillId="10" borderId="65" xfId="3" applyFont="1" applyBorder="1" applyAlignment="1">
      <alignment horizontal="right" vertical="center" wrapText="1" readingOrder="1"/>
    </xf>
    <xf numFmtId="0" fontId="20" fillId="11" borderId="10" xfId="4" applyFont="1" applyBorder="1" applyAlignment="1">
      <alignment horizontal="left" vertical="center" wrapText="1"/>
    </xf>
    <xf numFmtId="0" fontId="20" fillId="11" borderId="10" xfId="4" applyFont="1" applyBorder="1" applyAlignment="1">
      <alignment horizontal="center" vertical="center" wrapText="1"/>
    </xf>
    <xf numFmtId="0" fontId="23" fillId="10" borderId="0" xfId="2" applyFont="1" applyFill="1" applyAlignment="1">
      <alignment vertical="center"/>
    </xf>
    <xf numFmtId="0" fontId="11" fillId="10" borderId="0" xfId="3" applyNumberFormat="1" applyFont="1" applyBorder="1" applyAlignment="1">
      <alignment horizontal="center" vertical="center"/>
    </xf>
    <xf numFmtId="0" fontId="23" fillId="0" borderId="0" xfId="2" applyFont="1" applyFill="1" applyAlignment="1">
      <alignment vertical="center" wrapText="1"/>
    </xf>
    <xf numFmtId="0" fontId="23" fillId="10" borderId="0" xfId="2" applyFont="1" applyFill="1" applyAlignment="1">
      <alignment vertical="center" wrapText="1"/>
    </xf>
    <xf numFmtId="2" fontId="11" fillId="10" borderId="0" xfId="3" applyNumberFormat="1" applyFont="1" applyBorder="1" applyAlignment="1">
      <alignment horizontal="left" vertical="center"/>
    </xf>
    <xf numFmtId="0" fontId="11" fillId="10" borderId="0" xfId="3" applyFont="1" applyBorder="1" applyAlignment="1">
      <alignment horizontal="left" vertical="center"/>
    </xf>
    <xf numFmtId="0" fontId="11" fillId="10" borderId="0" xfId="3" applyNumberFormat="1" applyFont="1" applyBorder="1" applyAlignment="1">
      <alignment horizontal="left" vertical="center"/>
    </xf>
    <xf numFmtId="0" fontId="23" fillId="0" borderId="0" xfId="2" quotePrefix="1" applyFont="1" applyFill="1" applyAlignment="1">
      <alignment vertical="center"/>
    </xf>
    <xf numFmtId="0" fontId="11" fillId="0" borderId="0" xfId="1" applyNumberFormat="1" applyFont="1" applyFill="1" applyBorder="1" applyAlignment="1">
      <alignment horizontal="center" vertical="center"/>
    </xf>
    <xf numFmtId="0" fontId="23" fillId="12" borderId="0" xfId="2" applyFont="1" applyFill="1" applyAlignment="1">
      <alignment vertical="center"/>
    </xf>
    <xf numFmtId="0" fontId="11" fillId="12" borderId="0" xfId="1" applyNumberFormat="1" applyFont="1" applyFill="1" applyBorder="1" applyAlignment="1">
      <alignment horizontal="center" vertical="center"/>
    </xf>
    <xf numFmtId="0" fontId="11" fillId="0" borderId="0" xfId="3" applyNumberFormat="1" applyFont="1" applyFill="1" applyBorder="1" applyAlignment="1">
      <alignment horizontal="center" vertical="center"/>
    </xf>
    <xf numFmtId="0" fontId="11" fillId="12" borderId="0" xfId="0" quotePrefix="1" applyFont="1" applyFill="1" applyAlignment="1">
      <alignment vertical="center"/>
    </xf>
    <xf numFmtId="49" fontId="11" fillId="12" borderId="0" xfId="1" applyNumberFormat="1" applyFont="1" applyFill="1" applyBorder="1" applyAlignment="1">
      <alignment horizontal="center" vertical="center" wrapText="1"/>
    </xf>
    <xf numFmtId="0" fontId="11" fillId="0" borderId="0" xfId="3" applyNumberFormat="1" applyFont="1" applyFill="1" applyBorder="1" applyAlignment="1">
      <alignment horizontal="left" vertical="center"/>
    </xf>
    <xf numFmtId="0" fontId="23" fillId="12" borderId="0" xfId="2" applyFont="1" applyFill="1" applyAlignment="1">
      <alignment vertical="center" wrapText="1"/>
    </xf>
    <xf numFmtId="0" fontId="11" fillId="12" borderId="0" xfId="0" applyFont="1" applyFill="1" applyAlignment="1">
      <alignment vertical="center"/>
    </xf>
    <xf numFmtId="0" fontId="11" fillId="12" borderId="0" xfId="3" applyNumberFormat="1" applyFont="1" applyFill="1" applyBorder="1" applyAlignment="1">
      <alignment horizontal="center" vertical="center"/>
    </xf>
    <xf numFmtId="0" fontId="11" fillId="10" borderId="0" xfId="3" quotePrefix="1" applyFont="1" applyAlignment="1">
      <alignment vertical="center"/>
    </xf>
    <xf numFmtId="0" fontId="11" fillId="10" borderId="0" xfId="3" applyFont="1" applyAlignment="1">
      <alignment vertical="center"/>
    </xf>
    <xf numFmtId="0" fontId="11" fillId="10" borderId="0" xfId="3" applyFont="1" applyAlignment="1">
      <alignment horizontal="center"/>
    </xf>
    <xf numFmtId="0" fontId="11" fillId="10" borderId="0" xfId="3" applyFont="1" applyAlignment="1">
      <alignment horizontal="left" vertical="center"/>
    </xf>
    <xf numFmtId="0" fontId="46" fillId="5" borderId="0" xfId="0" applyFont="1" applyFill="1" applyAlignment="1">
      <alignment horizontal="center" vertical="center" wrapText="1"/>
    </xf>
    <xf numFmtId="2" fontId="46" fillId="5" borderId="0" xfId="0" applyNumberFormat="1" applyFont="1" applyFill="1" applyAlignment="1">
      <alignment horizontal="left" vertical="center" wrapText="1"/>
    </xf>
    <xf numFmtId="0" fontId="47" fillId="0" borderId="0" xfId="2" applyFont="1" applyFill="1" applyBorder="1" applyAlignment="1">
      <alignment horizontal="left" vertical="center"/>
    </xf>
    <xf numFmtId="0" fontId="46" fillId="5" borderId="0" xfId="0" applyFont="1" applyFill="1" applyAlignment="1">
      <alignment horizontal="left" vertical="center" wrapText="1"/>
    </xf>
    <xf numFmtId="0" fontId="23" fillId="10" borderId="0" xfId="2" applyFont="1" applyFill="1" applyAlignment="1">
      <alignment horizontal="left" vertical="center"/>
    </xf>
    <xf numFmtId="0" fontId="23" fillId="0" borderId="0" xfId="2" applyFont="1" applyAlignment="1">
      <alignment horizontal="left" vertical="center"/>
    </xf>
    <xf numFmtId="0" fontId="46" fillId="0" borderId="0" xfId="1" applyNumberFormat="1" applyFont="1" applyFill="1" applyBorder="1" applyAlignment="1">
      <alignment horizontal="center" vertical="center"/>
    </xf>
    <xf numFmtId="0" fontId="46" fillId="0" borderId="0" xfId="1" applyNumberFormat="1" applyFont="1" applyFill="1" applyBorder="1" applyAlignment="1">
      <alignment horizontal="left" vertical="center"/>
    </xf>
    <xf numFmtId="0" fontId="46" fillId="0" borderId="0" xfId="0" applyFont="1" applyAlignment="1">
      <alignment horizontal="left" vertical="center"/>
    </xf>
    <xf numFmtId="0" fontId="23" fillId="10" borderId="0" xfId="2" quotePrefix="1" applyFont="1" applyFill="1"/>
    <xf numFmtId="0" fontId="11" fillId="10" borderId="0" xfId="3" quotePrefix="1" applyFont="1" applyBorder="1" applyAlignment="1">
      <alignment horizontal="left" vertical="center"/>
    </xf>
    <xf numFmtId="0" fontId="47" fillId="0" borderId="0" xfId="2" quotePrefix="1" applyFont="1" applyFill="1" applyBorder="1" applyAlignment="1">
      <alignment horizontal="left" vertical="center"/>
    </xf>
    <xf numFmtId="0" fontId="48" fillId="0" borderId="0" xfId="0" applyFont="1"/>
    <xf numFmtId="0" fontId="11" fillId="5" borderId="0" xfId="2" applyFont="1" applyFill="1" applyBorder="1" applyAlignment="1">
      <alignment horizontal="left" vertical="center" wrapText="1"/>
    </xf>
    <xf numFmtId="2" fontId="46" fillId="5" borderId="0" xfId="0" applyNumberFormat="1" applyFont="1" applyFill="1" applyAlignment="1">
      <alignment horizontal="left" vertical="center"/>
    </xf>
    <xf numFmtId="0" fontId="11" fillId="0" borderId="0" xfId="3" applyFont="1" applyFill="1" applyAlignment="1">
      <alignment horizontal="left" vertical="center"/>
    </xf>
    <xf numFmtId="0" fontId="46" fillId="12" borderId="0" xfId="0" applyFont="1" applyFill="1" applyAlignment="1">
      <alignment horizontal="left" vertical="center"/>
    </xf>
    <xf numFmtId="49" fontId="46" fillId="12" borderId="0" xfId="1" applyNumberFormat="1" applyFont="1" applyFill="1" applyBorder="1" applyAlignment="1">
      <alignment horizontal="left" vertical="center"/>
    </xf>
    <xf numFmtId="0" fontId="46" fillId="12" borderId="0" xfId="1" applyNumberFormat="1" applyFont="1" applyFill="1" applyBorder="1" applyAlignment="1">
      <alignment horizontal="left" vertical="center" wrapText="1"/>
    </xf>
    <xf numFmtId="0" fontId="11" fillId="0" borderId="0" xfId="3" applyNumberFormat="1" applyFont="1" applyFill="1" applyBorder="1" applyAlignment="1">
      <alignment horizontal="left" vertical="center" wrapText="1"/>
    </xf>
    <xf numFmtId="0" fontId="11" fillId="12" borderId="0" xfId="0" applyFont="1" applyFill="1"/>
    <xf numFmtId="0" fontId="20" fillId="14" borderId="4" xfId="0" applyFont="1" applyFill="1" applyBorder="1" applyAlignment="1">
      <alignment vertical="center" wrapText="1"/>
    </xf>
    <xf numFmtId="0" fontId="20" fillId="11" borderId="28" xfId="4" applyFont="1" applyBorder="1" applyAlignment="1">
      <alignment horizontal="left" vertical="center" wrapText="1"/>
    </xf>
    <xf numFmtId="0" fontId="20" fillId="11" borderId="28" xfId="4" applyFont="1" applyBorder="1" applyAlignment="1">
      <alignment horizontal="center" vertical="center" wrapText="1"/>
    </xf>
    <xf numFmtId="0" fontId="25" fillId="2" borderId="65" xfId="0" applyFont="1" applyFill="1" applyBorder="1" applyAlignment="1">
      <alignment horizontal="center" vertical="center" wrapText="1" readingOrder="1"/>
    </xf>
    <xf numFmtId="0" fontId="28" fillId="0" borderId="0" xfId="0" applyFont="1" applyAlignment="1">
      <alignment horizontal="left" vertical="center" wrapText="1" indent="1" readingOrder="1"/>
    </xf>
    <xf numFmtId="0" fontId="25" fillId="0" borderId="77" xfId="0" applyFont="1" applyBorder="1" applyAlignment="1">
      <alignment horizontal="center" vertical="center" wrapText="1" readingOrder="1"/>
    </xf>
    <xf numFmtId="0" fontId="20" fillId="13" borderId="1" xfId="4" applyFont="1" applyFill="1" applyBorder="1" applyAlignment="1">
      <alignment vertical="center" wrapText="1" readingOrder="1"/>
    </xf>
    <xf numFmtId="0" fontId="20" fillId="13" borderId="90" xfId="4" applyFont="1" applyFill="1" applyBorder="1" applyAlignment="1">
      <alignment horizontal="center" vertical="center" wrapText="1" readingOrder="1"/>
    </xf>
    <xf numFmtId="0" fontId="11" fillId="3" borderId="0" xfId="0" applyFont="1" applyFill="1"/>
    <xf numFmtId="3" fontId="11" fillId="0" borderId="64" xfId="0" applyNumberFormat="1" applyFont="1" applyBorder="1" applyAlignment="1">
      <alignment vertical="center"/>
    </xf>
    <xf numFmtId="0" fontId="20" fillId="0" borderId="0" xfId="4" applyFont="1" applyFill="1" applyBorder="1" applyAlignment="1">
      <alignment horizontal="right" vertical="center" wrapText="1"/>
    </xf>
    <xf numFmtId="0" fontId="11" fillId="0" borderId="52" xfId="0" quotePrefix="1" applyFont="1" applyBorder="1" applyAlignment="1">
      <alignment vertical="center"/>
    </xf>
    <xf numFmtId="0" fontId="11" fillId="0" borderId="77" xfId="0" applyFont="1" applyBorder="1" applyAlignment="1">
      <alignment horizontal="center" vertical="center"/>
    </xf>
    <xf numFmtId="0" fontId="20" fillId="26" borderId="70" xfId="0" applyFont="1" applyFill="1" applyBorder="1" applyAlignment="1">
      <alignment horizontal="right" vertical="center"/>
    </xf>
    <xf numFmtId="0" fontId="30" fillId="9" borderId="4" xfId="0" applyFont="1" applyFill="1" applyBorder="1" applyAlignment="1">
      <alignment horizontal="center" vertical="center" wrapText="1" readingOrder="1"/>
    </xf>
    <xf numFmtId="9" fontId="25" fillId="0" borderId="68" xfId="0" applyNumberFormat="1" applyFont="1" applyBorder="1" applyAlignment="1">
      <alignment horizontal="center" vertical="center" wrapText="1" readingOrder="1"/>
    </xf>
    <xf numFmtId="9" fontId="25" fillId="13" borderId="68" xfId="0" applyNumberFormat="1" applyFont="1" applyFill="1" applyBorder="1" applyAlignment="1">
      <alignment horizontal="center" vertical="center" wrapText="1" readingOrder="1"/>
    </xf>
    <xf numFmtId="0" fontId="25" fillId="13" borderId="77" xfId="0" applyFont="1" applyFill="1" applyBorder="1" applyAlignment="1">
      <alignment horizontal="center" vertical="center" wrapText="1" readingOrder="1"/>
    </xf>
    <xf numFmtId="0" fontId="25" fillId="0" borderId="52" xfId="0" applyFont="1" applyBorder="1" applyAlignment="1">
      <alignment horizontal="center" vertical="center" wrapText="1" readingOrder="1"/>
    </xf>
    <xf numFmtId="9" fontId="25" fillId="13" borderId="0" xfId="0" applyNumberFormat="1" applyFont="1" applyFill="1" applyAlignment="1">
      <alignment horizontal="center" vertical="center" wrapText="1" readingOrder="1"/>
    </xf>
    <xf numFmtId="0" fontId="25" fillId="13" borderId="52" xfId="0" applyFont="1" applyFill="1" applyBorder="1" applyAlignment="1">
      <alignment horizontal="center" vertical="center" wrapText="1" readingOrder="1"/>
    </xf>
    <xf numFmtId="0" fontId="11" fillId="13" borderId="0" xfId="0" applyFont="1" applyFill="1" applyAlignment="1">
      <alignment vertical="center"/>
    </xf>
    <xf numFmtId="0" fontId="11" fillId="13" borderId="0" xfId="0" applyFont="1" applyFill="1" applyAlignment="1">
      <alignment horizontal="center" vertical="center"/>
    </xf>
    <xf numFmtId="0" fontId="11" fillId="13" borderId="0" xfId="3" applyFont="1" applyFill="1" applyBorder="1" applyAlignment="1">
      <alignment horizontal="left" vertical="center" wrapText="1" readingOrder="1"/>
    </xf>
    <xf numFmtId="0" fontId="11" fillId="13" borderId="64" xfId="3" applyFont="1" applyFill="1" applyBorder="1" applyAlignment="1">
      <alignment horizontal="center" vertical="center" wrapText="1" readingOrder="1"/>
    </xf>
    <xf numFmtId="0" fontId="20" fillId="10" borderId="52" xfId="3" applyFont="1" applyBorder="1" applyAlignment="1">
      <alignment vertical="center" wrapText="1" readingOrder="1"/>
    </xf>
    <xf numFmtId="0" fontId="11" fillId="10" borderId="77" xfId="3" applyFont="1" applyBorder="1" applyAlignment="1">
      <alignment horizontal="center" vertical="center" wrapText="1" readingOrder="1"/>
    </xf>
    <xf numFmtId="0" fontId="11" fillId="10" borderId="74" xfId="3" applyFont="1" applyBorder="1" applyAlignment="1">
      <alignment horizontal="center" vertical="center" wrapText="1" readingOrder="1"/>
    </xf>
    <xf numFmtId="0" fontId="11" fillId="10" borderId="74" xfId="3" applyFont="1" applyBorder="1" applyAlignment="1">
      <alignment vertical="center" wrapText="1" readingOrder="1"/>
    </xf>
    <xf numFmtId="0" fontId="11" fillId="10" borderId="74" xfId="3" applyFont="1" applyBorder="1" applyAlignment="1">
      <alignment horizontal="right" vertical="center" wrapText="1" readingOrder="1"/>
    </xf>
    <xf numFmtId="0" fontId="20" fillId="13" borderId="9" xfId="4" applyFont="1" applyFill="1" applyBorder="1"/>
    <xf numFmtId="0" fontId="11" fillId="13" borderId="0" xfId="3" applyFont="1" applyFill="1" applyBorder="1" applyAlignment="1">
      <alignment vertical="center" wrapText="1"/>
    </xf>
    <xf numFmtId="0" fontId="11" fillId="0" borderId="4" xfId="0" applyFont="1" applyBorder="1" applyAlignment="1">
      <alignment vertical="center" wrapText="1"/>
    </xf>
    <xf numFmtId="0" fontId="20" fillId="13" borderId="96" xfId="4" applyFont="1" applyFill="1" applyBorder="1" applyAlignment="1">
      <alignment horizontal="center" vertical="center" wrapText="1" readingOrder="1"/>
    </xf>
    <xf numFmtId="0" fontId="11" fillId="0" borderId="68" xfId="3" applyFont="1" applyFill="1" applyBorder="1" applyAlignment="1">
      <alignment horizontal="center" vertical="center" wrapText="1" readingOrder="1"/>
    </xf>
    <xf numFmtId="0" fontId="11" fillId="13" borderId="68" xfId="3" applyFont="1" applyFill="1" applyBorder="1" applyAlignment="1">
      <alignment horizontal="center" vertical="center"/>
    </xf>
    <xf numFmtId="0" fontId="11" fillId="0" borderId="98" xfId="0" applyFont="1" applyBorder="1" applyAlignment="1">
      <alignment horizontal="center" vertical="center"/>
    </xf>
    <xf numFmtId="0" fontId="20" fillId="13" borderId="72" xfId="4" applyFont="1" applyFill="1" applyBorder="1" applyAlignment="1">
      <alignment horizontal="right" vertical="center" wrapText="1" readingOrder="1"/>
    </xf>
    <xf numFmtId="0" fontId="11" fillId="0" borderId="65" xfId="3" applyFont="1" applyFill="1" applyBorder="1" applyAlignment="1">
      <alignment horizontal="right" vertical="center" wrapText="1" readingOrder="1"/>
    </xf>
    <xf numFmtId="0" fontId="11" fillId="13" borderId="65" xfId="3" applyFont="1" applyFill="1" applyBorder="1" applyAlignment="1">
      <alignment horizontal="right" vertical="center"/>
    </xf>
    <xf numFmtId="0" fontId="11" fillId="0" borderId="66" xfId="0" applyFont="1" applyBorder="1" applyAlignment="1">
      <alignment horizontal="right" vertical="center"/>
    </xf>
    <xf numFmtId="0" fontId="11" fillId="0" borderId="65" xfId="3" applyFont="1" applyFill="1" applyBorder="1" applyAlignment="1">
      <alignment horizontal="right" vertical="center" wrapText="1"/>
    </xf>
    <xf numFmtId="0" fontId="28" fillId="13" borderId="65" xfId="0" applyFont="1" applyFill="1" applyBorder="1" applyAlignment="1">
      <alignment horizontal="right" vertical="center" wrapText="1"/>
    </xf>
    <xf numFmtId="0" fontId="28" fillId="0" borderId="65" xfId="0" applyFont="1" applyBorder="1" applyAlignment="1">
      <alignment horizontal="right" vertical="center" wrapText="1"/>
    </xf>
    <xf numFmtId="165" fontId="28" fillId="0" borderId="65" xfId="0" applyNumberFormat="1" applyFont="1" applyBorder="1" applyAlignment="1">
      <alignment horizontal="right" vertical="center" wrapText="1"/>
    </xf>
    <xf numFmtId="0" fontId="25" fillId="5" borderId="0" xfId="0" applyFont="1" applyFill="1" applyAlignment="1">
      <alignment vertical="center" wrapText="1"/>
    </xf>
    <xf numFmtId="0" fontId="25" fillId="13" borderId="0" xfId="0" applyFont="1" applyFill="1" applyAlignment="1">
      <alignment vertical="center" wrapText="1"/>
    </xf>
    <xf numFmtId="0" fontId="25" fillId="5" borderId="0" xfId="0" quotePrefix="1" applyFont="1" applyFill="1" applyAlignment="1">
      <alignment horizontal="left" vertical="center" wrapText="1"/>
    </xf>
    <xf numFmtId="0" fontId="25" fillId="0" borderId="0" xfId="0" applyFont="1" applyAlignment="1">
      <alignment vertical="center" wrapText="1"/>
    </xf>
    <xf numFmtId="0" fontId="25" fillId="13" borderId="0" xfId="0" quotePrefix="1" applyFont="1" applyFill="1" applyAlignment="1">
      <alignment horizontal="left" vertical="center" wrapText="1"/>
    </xf>
    <xf numFmtId="0" fontId="25" fillId="5" borderId="64" xfId="0" applyFont="1" applyFill="1" applyBorder="1" applyAlignment="1">
      <alignment horizontal="center" vertical="center" wrapText="1"/>
    </xf>
    <xf numFmtId="0" fontId="25" fillId="13" borderId="64" xfId="0" applyFont="1" applyFill="1" applyBorder="1" applyAlignment="1">
      <alignment horizontal="center" vertical="center" wrapText="1"/>
    </xf>
    <xf numFmtId="0" fontId="11" fillId="0" borderId="64" xfId="0" applyFont="1" applyBorder="1" applyAlignment="1">
      <alignment horizontal="center" vertical="center" wrapText="1"/>
    </xf>
    <xf numFmtId="0" fontId="11" fillId="13" borderId="64" xfId="3" applyFont="1" applyFill="1" applyBorder="1" applyAlignment="1">
      <alignment horizontal="center" vertical="center" wrapText="1"/>
    </xf>
    <xf numFmtId="0" fontId="25" fillId="13" borderId="68" xfId="0" applyFont="1" applyFill="1" applyBorder="1" applyAlignment="1">
      <alignment horizontal="center" vertical="center" wrapText="1"/>
    </xf>
    <xf numFmtId="3" fontId="25" fillId="13" borderId="68" xfId="0" applyNumberFormat="1" applyFont="1" applyFill="1" applyBorder="1" applyAlignment="1">
      <alignment vertical="center" wrapText="1"/>
    </xf>
    <xf numFmtId="3" fontId="11" fillId="5" borderId="68" xfId="0" applyNumberFormat="1" applyFont="1" applyFill="1" applyBorder="1" applyAlignment="1">
      <alignment vertical="center" wrapText="1"/>
    </xf>
    <xf numFmtId="3" fontId="11" fillId="13" borderId="68" xfId="0" applyNumberFormat="1" applyFont="1" applyFill="1" applyBorder="1" applyAlignment="1">
      <alignment vertical="center"/>
    </xf>
    <xf numFmtId="0" fontId="25" fillId="5" borderId="68" xfId="0" applyFont="1" applyFill="1" applyBorder="1" applyAlignment="1">
      <alignment vertical="center" wrapText="1"/>
    </xf>
    <xf numFmtId="0" fontId="11" fillId="0" borderId="68" xfId="0" applyFont="1" applyBorder="1" applyAlignment="1">
      <alignment horizontal="right" vertical="center" wrapText="1"/>
    </xf>
    <xf numFmtId="3" fontId="11" fillId="13" borderId="68" xfId="3" applyNumberFormat="1" applyFont="1" applyFill="1" applyBorder="1" applyAlignment="1">
      <alignment horizontal="right" vertical="center" wrapText="1"/>
    </xf>
    <xf numFmtId="0" fontId="25" fillId="5" borderId="64" xfId="0" applyFont="1" applyFill="1" applyBorder="1" applyAlignment="1">
      <alignment horizontal="right" vertical="center" wrapText="1"/>
    </xf>
    <xf numFmtId="3" fontId="25" fillId="13" borderId="64" xfId="0" applyNumberFormat="1" applyFont="1" applyFill="1" applyBorder="1" applyAlignment="1">
      <alignment vertical="center" wrapText="1"/>
    </xf>
    <xf numFmtId="3" fontId="11" fillId="5" borderId="64" xfId="0" applyNumberFormat="1" applyFont="1" applyFill="1" applyBorder="1" applyAlignment="1">
      <alignment vertical="center" wrapText="1"/>
    </xf>
    <xf numFmtId="3" fontId="11" fillId="13" borderId="64" xfId="0" applyNumberFormat="1" applyFont="1" applyFill="1" applyBorder="1" applyAlignment="1">
      <alignment vertical="center"/>
    </xf>
    <xf numFmtId="3" fontId="11" fillId="13" borderId="64" xfId="3" applyNumberFormat="1" applyFont="1" applyFill="1" applyBorder="1" applyAlignment="1">
      <alignment vertical="center" wrapText="1"/>
    </xf>
    <xf numFmtId="0" fontId="25" fillId="0" borderId="68" xfId="0" applyFont="1" applyBorder="1" applyAlignment="1">
      <alignment horizontal="center" vertical="center" wrapText="1"/>
    </xf>
    <xf numFmtId="0" fontId="11" fillId="10" borderId="0" xfId="3" applyFont="1" applyBorder="1" applyAlignment="1">
      <alignment horizontal="left" vertical="center" wrapText="1" readingOrder="1"/>
    </xf>
    <xf numFmtId="0" fontId="32" fillId="3" borderId="0" xfId="0" applyFont="1" applyFill="1" applyAlignment="1">
      <alignment horizontal="left" vertical="center" wrapText="1" readingOrder="1"/>
    </xf>
    <xf numFmtId="0" fontId="32" fillId="12" borderId="0" xfId="0" applyFont="1" applyFill="1" applyAlignment="1">
      <alignment horizontal="left" vertical="center" wrapText="1" readingOrder="1"/>
    </xf>
    <xf numFmtId="0" fontId="32" fillId="2" borderId="68" xfId="0" applyFont="1" applyFill="1" applyBorder="1" applyAlignment="1">
      <alignment horizontal="center" vertical="center" wrapText="1" readingOrder="1"/>
    </xf>
    <xf numFmtId="0" fontId="32" fillId="3" borderId="68" xfId="0" applyFont="1" applyFill="1" applyBorder="1" applyAlignment="1">
      <alignment horizontal="center" vertical="center" wrapText="1" readingOrder="1"/>
    </xf>
    <xf numFmtId="0" fontId="32" fillId="12" borderId="68" xfId="0" applyFont="1" applyFill="1" applyBorder="1" applyAlignment="1">
      <alignment horizontal="center" vertical="center" wrapText="1" readingOrder="1"/>
    </xf>
    <xf numFmtId="49" fontId="28" fillId="3" borderId="65" xfId="0" applyNumberFormat="1" applyFont="1" applyFill="1" applyBorder="1" applyAlignment="1">
      <alignment horizontal="right" vertical="center" wrapText="1"/>
    </xf>
    <xf numFmtId="49" fontId="25" fillId="12" borderId="65" xfId="0" applyNumberFormat="1" applyFont="1" applyFill="1" applyBorder="1" applyAlignment="1">
      <alignment horizontal="right" vertical="center" wrapText="1" readingOrder="1"/>
    </xf>
    <xf numFmtId="0" fontId="32" fillId="2" borderId="65" xfId="0" applyFont="1" applyFill="1" applyBorder="1" applyAlignment="1">
      <alignment horizontal="right" vertical="center" wrapText="1" readingOrder="1"/>
    </xf>
    <xf numFmtId="0" fontId="32" fillId="12" borderId="65" xfId="0" applyFont="1" applyFill="1" applyBorder="1" applyAlignment="1">
      <alignment horizontal="right" vertical="center" wrapText="1" readingOrder="1"/>
    </xf>
    <xf numFmtId="0" fontId="32" fillId="2" borderId="65" xfId="0" applyFont="1" applyFill="1" applyBorder="1" applyAlignment="1">
      <alignment horizontal="center" vertical="center" wrapText="1" readingOrder="1"/>
    </xf>
    <xf numFmtId="0" fontId="32" fillId="3" borderId="65" xfId="0" applyFont="1" applyFill="1" applyBorder="1" applyAlignment="1">
      <alignment horizontal="center" vertical="center" wrapText="1" readingOrder="1"/>
    </xf>
    <xf numFmtId="0" fontId="32" fillId="12" borderId="65" xfId="0" applyFont="1" applyFill="1" applyBorder="1" applyAlignment="1">
      <alignment horizontal="center" vertical="center" wrapText="1" readingOrder="1"/>
    </xf>
    <xf numFmtId="0" fontId="11" fillId="3" borderId="52" xfId="0" applyFont="1" applyFill="1" applyBorder="1" applyAlignment="1">
      <alignment vertical="center" wrapText="1"/>
    </xf>
    <xf numFmtId="0" fontId="11" fillId="3" borderId="77" xfId="0" applyFont="1" applyFill="1" applyBorder="1" applyAlignment="1">
      <alignment horizontal="center" vertical="center"/>
    </xf>
    <xf numFmtId="0" fontId="11" fillId="3" borderId="74" xfId="0" applyFont="1" applyFill="1" applyBorder="1" applyAlignment="1">
      <alignment horizontal="center" vertical="center"/>
    </xf>
    <xf numFmtId="0" fontId="11" fillId="3" borderId="74" xfId="0" applyFont="1" applyFill="1" applyBorder="1" applyAlignment="1">
      <alignment horizontal="right" vertical="center"/>
    </xf>
    <xf numFmtId="49" fontId="11" fillId="3" borderId="74" xfId="0" applyNumberFormat="1" applyFont="1" applyFill="1" applyBorder="1" applyAlignment="1">
      <alignment horizontal="right" vertical="center"/>
    </xf>
    <xf numFmtId="0" fontId="31" fillId="13" borderId="0" xfId="0" applyFont="1" applyFill="1" applyAlignment="1">
      <alignment vertical="center" wrapText="1" readingOrder="1"/>
    </xf>
    <xf numFmtId="0" fontId="32" fillId="5" borderId="0" xfId="0" applyFont="1" applyFill="1" applyAlignment="1">
      <alignment horizontal="left" vertical="center" wrapText="1" readingOrder="1"/>
    </xf>
    <xf numFmtId="0" fontId="30" fillId="13" borderId="68" xfId="0" applyFont="1" applyFill="1" applyBorder="1" applyAlignment="1">
      <alignment horizontal="center" vertical="center" wrapText="1" readingOrder="1"/>
    </xf>
    <xf numFmtId="0" fontId="32" fillId="5" borderId="68" xfId="0" applyFont="1" applyFill="1" applyBorder="1" applyAlignment="1">
      <alignment horizontal="center" vertical="center" wrapText="1" readingOrder="1"/>
    </xf>
    <xf numFmtId="0" fontId="30" fillId="13" borderId="65" xfId="0" applyFont="1" applyFill="1" applyBorder="1" applyAlignment="1">
      <alignment horizontal="right" vertical="center" wrapText="1" readingOrder="1"/>
    </xf>
    <xf numFmtId="49" fontId="32" fillId="5" borderId="65" xfId="1" applyNumberFormat="1" applyFont="1" applyFill="1" applyBorder="1" applyAlignment="1">
      <alignment horizontal="right" vertical="center" wrapText="1" readingOrder="1"/>
    </xf>
    <xf numFmtId="0" fontId="32" fillId="5" borderId="65" xfId="0" applyFont="1" applyFill="1" applyBorder="1" applyAlignment="1">
      <alignment horizontal="right" vertical="center" wrapText="1" readingOrder="1"/>
    </xf>
    <xf numFmtId="0" fontId="20" fillId="13" borderId="99" xfId="4" applyFont="1" applyFill="1" applyBorder="1" applyAlignment="1">
      <alignment vertical="center" wrapText="1" readingOrder="1"/>
    </xf>
    <xf numFmtId="0" fontId="20" fillId="13" borderId="99" xfId="4" applyFont="1" applyFill="1" applyBorder="1" applyAlignment="1">
      <alignment horizontal="center" vertical="center" wrapText="1" readingOrder="1"/>
    </xf>
    <xf numFmtId="0" fontId="20" fillId="13" borderId="97" xfId="4" applyFont="1" applyFill="1" applyBorder="1" applyAlignment="1">
      <alignment vertical="center" wrapText="1" readingOrder="1"/>
    </xf>
    <xf numFmtId="0" fontId="25" fillId="2" borderId="0" xfId="0" applyFont="1" applyFill="1" applyAlignment="1">
      <alignment horizontal="center" vertical="center" wrapText="1" readingOrder="1"/>
    </xf>
    <xf numFmtId="0" fontId="20" fillId="13" borderId="52" xfId="4" applyFont="1" applyFill="1" applyBorder="1" applyAlignment="1">
      <alignment vertical="center" wrapText="1" readingOrder="1"/>
    </xf>
    <xf numFmtId="0" fontId="20" fillId="13" borderId="77" xfId="4" applyFont="1" applyFill="1" applyBorder="1" applyAlignment="1">
      <alignment horizontal="center" vertical="center" wrapText="1" readingOrder="1"/>
    </xf>
    <xf numFmtId="0" fontId="20" fillId="13" borderId="74" xfId="4" applyFont="1" applyFill="1" applyBorder="1" applyAlignment="1">
      <alignment horizontal="center" vertical="center" wrapText="1" readingOrder="1"/>
    </xf>
    <xf numFmtId="0" fontId="20" fillId="13" borderId="77" xfId="4" applyFont="1" applyFill="1" applyBorder="1" applyAlignment="1">
      <alignment horizontal="right" vertical="center" wrapText="1" readingOrder="1"/>
    </xf>
    <xf numFmtId="169" fontId="25" fillId="2" borderId="68" xfId="0" applyNumberFormat="1" applyFont="1" applyFill="1" applyBorder="1" applyAlignment="1">
      <alignment horizontal="right" vertical="center" wrapText="1" readingOrder="1"/>
    </xf>
    <xf numFmtId="0" fontId="20" fillId="13" borderId="52" xfId="4" applyFont="1" applyFill="1" applyBorder="1" applyAlignment="1">
      <alignment vertical="center" wrapText="1"/>
    </xf>
    <xf numFmtId="0" fontId="20" fillId="13" borderId="76" xfId="4" applyFont="1" applyFill="1" applyBorder="1" applyAlignment="1">
      <alignment horizontal="center" vertical="center" wrapText="1"/>
    </xf>
    <xf numFmtId="0" fontId="20" fillId="13" borderId="76" xfId="4" applyFont="1" applyFill="1" applyBorder="1" applyAlignment="1">
      <alignment horizontal="right" vertical="center" wrapText="1"/>
    </xf>
    <xf numFmtId="0" fontId="20" fillId="13" borderId="77" xfId="4" applyFont="1" applyFill="1" applyBorder="1" applyAlignment="1">
      <alignment horizontal="right" vertical="center" wrapText="1"/>
    </xf>
    <xf numFmtId="0" fontId="20" fillId="13" borderId="71" xfId="4" applyFont="1" applyFill="1" applyBorder="1" applyAlignment="1">
      <alignment vertical="center" wrapText="1"/>
    </xf>
    <xf numFmtId="0" fontId="20" fillId="13" borderId="100" xfId="4" applyFont="1" applyFill="1" applyBorder="1" applyAlignment="1">
      <alignment horizontal="center" vertical="center" wrapText="1"/>
    </xf>
    <xf numFmtId="0" fontId="20" fillId="13" borderId="101" xfId="4" applyFont="1" applyFill="1" applyBorder="1" applyAlignment="1">
      <alignment horizontal="right" vertical="center" wrapText="1"/>
    </xf>
    <xf numFmtId="0" fontId="20" fillId="13" borderId="71" xfId="4" applyFont="1" applyFill="1" applyBorder="1" applyAlignment="1">
      <alignment vertical="center" wrapText="1" readingOrder="1"/>
    </xf>
    <xf numFmtId="0" fontId="20" fillId="13" borderId="100" xfId="4" applyFont="1" applyFill="1" applyBorder="1" applyAlignment="1">
      <alignment horizontal="center" vertical="center" wrapText="1" readingOrder="1"/>
    </xf>
    <xf numFmtId="0" fontId="20" fillId="13" borderId="101" xfId="4" applyFont="1" applyFill="1" applyBorder="1" applyAlignment="1">
      <alignment horizontal="right" vertical="center" wrapText="1" readingOrder="1"/>
    </xf>
    <xf numFmtId="0" fontId="30" fillId="0" borderId="52" xfId="0" applyFont="1" applyBorder="1" applyAlignment="1">
      <alignment vertical="center" wrapText="1" readingOrder="1"/>
    </xf>
    <xf numFmtId="0" fontId="30" fillId="0" borderId="77" xfId="0" applyFont="1" applyBorder="1" applyAlignment="1">
      <alignment horizontal="center" vertical="center" wrapText="1" readingOrder="1"/>
    </xf>
    <xf numFmtId="0" fontId="30" fillId="0" borderId="74" xfId="0" applyFont="1" applyBorder="1" applyAlignment="1">
      <alignment horizontal="center" vertical="center" wrapText="1" readingOrder="1"/>
    </xf>
    <xf numFmtId="0" fontId="30" fillId="0" borderId="74" xfId="0" applyFont="1" applyBorder="1" applyAlignment="1">
      <alignment vertical="center" wrapText="1" readingOrder="1"/>
    </xf>
    <xf numFmtId="0" fontId="30" fillId="0" borderId="74" xfId="0" applyFont="1" applyBorder="1" applyAlignment="1">
      <alignment horizontal="right" vertical="center" wrapText="1" readingOrder="1"/>
    </xf>
    <xf numFmtId="0" fontId="11" fillId="0" borderId="52" xfId="0" applyFont="1" applyBorder="1" applyAlignment="1">
      <alignment vertical="center" wrapText="1"/>
    </xf>
    <xf numFmtId="0" fontId="20" fillId="0" borderId="0" xfId="0" applyFont="1" applyAlignment="1">
      <alignment horizontal="left" vertical="center"/>
    </xf>
    <xf numFmtId="0" fontId="11" fillId="0" borderId="0" xfId="0" quotePrefix="1" applyFont="1" applyAlignment="1">
      <alignment horizontal="left" vertical="center"/>
    </xf>
    <xf numFmtId="9" fontId="40" fillId="13" borderId="0" xfId="0" applyNumberFormat="1" applyFont="1" applyFill="1" applyAlignment="1">
      <alignment horizontal="right"/>
    </xf>
    <xf numFmtId="9" fontId="40" fillId="13" borderId="52" xfId="0" applyNumberFormat="1" applyFont="1" applyFill="1" applyBorder="1" applyAlignment="1">
      <alignment horizontal="right"/>
    </xf>
    <xf numFmtId="9" fontId="40" fillId="13" borderId="77" xfId="0" applyNumberFormat="1" applyFont="1" applyFill="1" applyBorder="1" applyAlignment="1">
      <alignment horizontal="right"/>
    </xf>
    <xf numFmtId="9" fontId="40" fillId="13" borderId="68" xfId="0" applyNumberFormat="1" applyFont="1" applyFill="1" applyBorder="1" applyAlignment="1">
      <alignment horizontal="right"/>
    </xf>
    <xf numFmtId="0" fontId="40" fillId="0" borderId="15" xfId="0" applyFont="1" applyBorder="1" applyAlignment="1">
      <alignment horizontal="right"/>
    </xf>
    <xf numFmtId="9" fontId="40" fillId="0" borderId="68" xfId="0" applyNumberFormat="1" applyFont="1" applyBorder="1" applyAlignment="1">
      <alignment horizontal="right"/>
    </xf>
    <xf numFmtId="9" fontId="40" fillId="0" borderId="0" xfId="0" applyNumberFormat="1" applyFont="1" applyAlignment="1">
      <alignment horizontal="right"/>
    </xf>
    <xf numFmtId="0" fontId="25" fillId="13" borderId="0" xfId="0" applyFont="1" applyFill="1"/>
    <xf numFmtId="0" fontId="25" fillId="0" borderId="0" xfId="0" applyFont="1"/>
    <xf numFmtId="9" fontId="40" fillId="0" borderId="0" xfId="0" applyNumberFormat="1" applyFont="1" applyAlignment="1">
      <alignment horizontal="right" vertical="center"/>
    </xf>
    <xf numFmtId="0" fontId="40" fillId="0" borderId="15" xfId="0" applyFont="1" applyBorder="1" applyAlignment="1">
      <alignment horizontal="right" vertical="center"/>
    </xf>
    <xf numFmtId="0" fontId="20" fillId="0" borderId="0" xfId="0" applyFont="1"/>
    <xf numFmtId="0" fontId="44" fillId="0" borderId="68" xfId="0" applyFont="1" applyBorder="1" applyAlignment="1">
      <alignment horizontal="right" vertical="center"/>
    </xf>
    <xf numFmtId="0" fontId="44" fillId="0" borderId="0" xfId="0" applyFont="1" applyAlignment="1">
      <alignment horizontal="right" vertical="center"/>
    </xf>
    <xf numFmtId="0" fontId="44" fillId="0" borderId="0" xfId="0" applyFont="1" applyAlignment="1">
      <alignment horizontal="right" vertical="center" wrapText="1"/>
    </xf>
    <xf numFmtId="0" fontId="44" fillId="0" borderId="0" xfId="0" applyFont="1" applyAlignment="1">
      <alignment horizontal="left" vertical="center"/>
    </xf>
    <xf numFmtId="0" fontId="25" fillId="13" borderId="0" xfId="0" applyFont="1" applyFill="1" applyAlignment="1">
      <alignment horizontal="left" vertical="center"/>
    </xf>
    <xf numFmtId="9" fontId="49" fillId="13" borderId="68" xfId="0" applyNumberFormat="1" applyFont="1" applyFill="1" applyBorder="1" applyAlignment="1">
      <alignment horizontal="right"/>
    </xf>
    <xf numFmtId="9" fontId="49" fillId="13" borderId="0" xfId="0" applyNumberFormat="1" applyFont="1" applyFill="1" applyAlignment="1">
      <alignment horizontal="right"/>
    </xf>
    <xf numFmtId="0" fontId="49" fillId="13" borderId="15" xfId="0" applyFont="1" applyFill="1" applyBorder="1" applyAlignment="1">
      <alignment horizontal="right"/>
    </xf>
    <xf numFmtId="3" fontId="25" fillId="0" borderId="0" xfId="0" applyNumberFormat="1" applyFont="1" applyAlignment="1">
      <alignment vertical="center" wrapText="1"/>
    </xf>
    <xf numFmtId="0" fontId="11" fillId="0" borderId="52" xfId="0" applyFont="1" applyBorder="1" applyAlignment="1">
      <alignment horizontal="center" vertical="center"/>
    </xf>
    <xf numFmtId="3" fontId="11" fillId="5" borderId="0" xfId="0" applyNumberFormat="1" applyFont="1" applyFill="1" applyAlignment="1">
      <alignment vertical="center" wrapText="1"/>
    </xf>
    <xf numFmtId="3" fontId="11" fillId="3" borderId="0" xfId="0" applyNumberFormat="1" applyFont="1" applyFill="1"/>
    <xf numFmtId="0" fontId="50" fillId="0" borderId="0" xfId="0" applyFont="1" applyAlignment="1">
      <alignment horizontal="left" vertical="center"/>
    </xf>
    <xf numFmtId="3" fontId="25" fillId="0" borderId="76" xfId="0" applyNumberFormat="1" applyFont="1" applyBorder="1" applyAlignment="1">
      <alignment horizontal="right" vertical="center"/>
    </xf>
    <xf numFmtId="3" fontId="25" fillId="0" borderId="77" xfId="0" applyNumberFormat="1" applyFont="1" applyBorder="1" applyAlignment="1">
      <alignment vertical="center"/>
    </xf>
    <xf numFmtId="0" fontId="11" fillId="0" borderId="52" xfId="3" applyFont="1" applyFill="1" applyBorder="1" applyAlignment="1">
      <alignment horizontal="left" vertical="center" wrapText="1" readingOrder="1"/>
    </xf>
    <xf numFmtId="0" fontId="11" fillId="0" borderId="76" xfId="3" applyFont="1" applyFill="1" applyBorder="1" applyAlignment="1">
      <alignment horizontal="center" vertical="center" wrapText="1" readingOrder="1"/>
    </xf>
    <xf numFmtId="9" fontId="51" fillId="0" borderId="68" xfId="0" applyNumberFormat="1" applyFont="1" applyBorder="1" applyAlignment="1">
      <alignment horizontal="right"/>
    </xf>
    <xf numFmtId="9" fontId="51" fillId="0" borderId="0" xfId="0" applyNumberFormat="1" applyFont="1" applyAlignment="1">
      <alignment horizontal="right"/>
    </xf>
    <xf numFmtId="0" fontId="51" fillId="0" borderId="15" xfId="0" applyFont="1" applyBorder="1" applyAlignment="1">
      <alignment horizontal="right"/>
    </xf>
    <xf numFmtId="9" fontId="44" fillId="0" borderId="0" xfId="0" applyNumberFormat="1" applyFont="1" applyAlignment="1">
      <alignment horizontal="right" vertical="center"/>
    </xf>
    <xf numFmtId="3" fontId="25" fillId="0" borderId="65" xfId="0" applyNumberFormat="1" applyFont="1" applyBorder="1" applyAlignment="1">
      <alignment horizontal="right" vertical="center" wrapText="1"/>
    </xf>
    <xf numFmtId="3" fontId="25" fillId="13" borderId="65" xfId="0" applyNumberFormat="1" applyFont="1" applyFill="1" applyBorder="1" applyAlignment="1">
      <alignment horizontal="right" vertical="center" wrapText="1"/>
    </xf>
    <xf numFmtId="3" fontId="11" fillId="0" borderId="74" xfId="0" applyNumberFormat="1" applyFont="1" applyBorder="1" applyAlignment="1">
      <alignment horizontal="right" vertical="center"/>
    </xf>
    <xf numFmtId="3" fontId="25" fillId="12" borderId="16" xfId="3" applyNumberFormat="1" applyFont="1" applyFill="1" applyBorder="1" applyAlignment="1">
      <alignment horizontal="right" vertical="center"/>
    </xf>
    <xf numFmtId="2" fontId="25" fillId="5" borderId="5" xfId="0" applyNumberFormat="1" applyFont="1" applyFill="1" applyBorder="1" applyAlignment="1">
      <alignment horizontal="right" vertical="center"/>
    </xf>
    <xf numFmtId="2" fontId="11" fillId="5" borderId="5" xfId="0" applyNumberFormat="1" applyFont="1" applyFill="1" applyBorder="1" applyAlignment="1">
      <alignment horizontal="right" vertical="center"/>
    </xf>
    <xf numFmtId="2" fontId="20" fillId="12" borderId="5" xfId="3" applyNumberFormat="1" applyFont="1" applyFill="1" applyBorder="1" applyAlignment="1">
      <alignment horizontal="right" vertical="center"/>
    </xf>
    <xf numFmtId="2" fontId="11" fillId="0" borderId="20" xfId="3" applyNumberFormat="1" applyFont="1" applyFill="1" applyBorder="1" applyAlignment="1">
      <alignment horizontal="right" vertical="center"/>
    </xf>
    <xf numFmtId="3" fontId="30" fillId="5" borderId="16" xfId="0" applyNumberFormat="1" applyFont="1" applyFill="1" applyBorder="1" applyAlignment="1">
      <alignment horizontal="right" vertical="center" wrapText="1"/>
    </xf>
    <xf numFmtId="2" fontId="30" fillId="5" borderId="5" xfId="0" applyNumberFormat="1" applyFont="1" applyFill="1" applyBorder="1" applyAlignment="1">
      <alignment horizontal="right" vertical="center" wrapText="1"/>
    </xf>
    <xf numFmtId="3" fontId="30" fillId="13" borderId="16" xfId="0" applyNumberFormat="1" applyFont="1" applyFill="1" applyBorder="1" applyAlignment="1">
      <alignment horizontal="right" vertical="center"/>
    </xf>
    <xf numFmtId="2" fontId="30" fillId="13" borderId="5" xfId="0" applyNumberFormat="1" applyFont="1" applyFill="1" applyBorder="1" applyAlignment="1">
      <alignment horizontal="right" vertical="center"/>
    </xf>
    <xf numFmtId="3" fontId="52" fillId="10" borderId="13" xfId="3" applyNumberFormat="1" applyFont="1" applyBorder="1" applyAlignment="1">
      <alignment horizontal="right" vertical="center" wrapText="1"/>
    </xf>
    <xf numFmtId="2" fontId="52" fillId="10" borderId="11" xfId="3" applyNumberFormat="1" applyFont="1" applyBorder="1" applyAlignment="1">
      <alignment horizontal="right" vertical="center" wrapText="1"/>
    </xf>
    <xf numFmtId="9" fontId="30" fillId="0" borderId="64" xfId="0" applyNumberFormat="1" applyFont="1" applyBorder="1" applyAlignment="1">
      <alignment horizontal="right" vertical="center" wrapText="1"/>
    </xf>
    <xf numFmtId="9" fontId="30" fillId="13" borderId="64" xfId="0" applyNumberFormat="1" applyFont="1" applyFill="1" applyBorder="1" applyAlignment="1">
      <alignment horizontal="right" vertical="center"/>
    </xf>
    <xf numFmtId="9" fontId="25" fillId="0" borderId="64" xfId="0" applyNumberFormat="1" applyFont="1" applyBorder="1" applyAlignment="1">
      <alignment horizontal="right" vertical="center"/>
    </xf>
    <xf numFmtId="9" fontId="25" fillId="13" borderId="64" xfId="0" applyNumberFormat="1" applyFont="1" applyFill="1" applyBorder="1" applyAlignment="1">
      <alignment horizontal="right" vertical="center"/>
    </xf>
    <xf numFmtId="9" fontId="30" fillId="13" borderId="64" xfId="3" applyNumberFormat="1" applyFont="1" applyFill="1" applyBorder="1" applyAlignment="1">
      <alignment horizontal="right" vertical="center"/>
    </xf>
    <xf numFmtId="9" fontId="25" fillId="13" borderId="64" xfId="3" applyNumberFormat="1" applyFont="1" applyFill="1" applyBorder="1" applyAlignment="1">
      <alignment horizontal="right" vertical="center"/>
    </xf>
    <xf numFmtId="9" fontId="25" fillId="0" borderId="76" xfId="3" applyNumberFormat="1" applyFont="1" applyFill="1" applyBorder="1" applyAlignment="1">
      <alignment horizontal="right" vertical="center"/>
    </xf>
    <xf numFmtId="9" fontId="30" fillId="0" borderId="68" xfId="0" applyNumberFormat="1" applyFont="1" applyBorder="1" applyAlignment="1">
      <alignment horizontal="right" vertical="center" wrapText="1"/>
    </xf>
    <xf numFmtId="9" fontId="30" fillId="13" borderId="68" xfId="0" applyNumberFormat="1" applyFont="1" applyFill="1" applyBorder="1" applyAlignment="1">
      <alignment horizontal="right" vertical="center"/>
    </xf>
    <xf numFmtId="9" fontId="25" fillId="0" borderId="68" xfId="0" applyNumberFormat="1" applyFont="1" applyBorder="1" applyAlignment="1">
      <alignment horizontal="right" vertical="center"/>
    </xf>
    <xf numFmtId="9" fontId="25" fillId="13" borderId="68" xfId="0" applyNumberFormat="1" applyFont="1" applyFill="1" applyBorder="1" applyAlignment="1">
      <alignment horizontal="right" vertical="center"/>
    </xf>
    <xf numFmtId="9" fontId="30" fillId="13" borderId="68" xfId="3" applyNumberFormat="1" applyFont="1" applyFill="1" applyBorder="1" applyAlignment="1">
      <alignment horizontal="right" vertical="center"/>
    </xf>
    <xf numFmtId="9" fontId="25" fillId="13" borderId="68" xfId="3" applyNumberFormat="1" applyFont="1" applyFill="1" applyBorder="1" applyAlignment="1">
      <alignment horizontal="right" vertical="center"/>
    </xf>
    <xf numFmtId="9" fontId="25" fillId="0" borderId="77" xfId="3" applyNumberFormat="1" applyFont="1" applyFill="1" applyBorder="1" applyAlignment="1">
      <alignment horizontal="right" vertical="center"/>
    </xf>
    <xf numFmtId="0" fontId="30" fillId="13" borderId="0" xfId="0" applyFont="1" applyFill="1" applyAlignment="1">
      <alignment horizontal="left" vertical="center"/>
    </xf>
    <xf numFmtId="9" fontId="51" fillId="13" borderId="68" xfId="0" applyNumberFormat="1" applyFont="1" applyFill="1" applyBorder="1" applyAlignment="1">
      <alignment horizontal="right" vertical="center"/>
    </xf>
    <xf numFmtId="9" fontId="51" fillId="13" borderId="0" xfId="0" applyNumberFormat="1" applyFont="1" applyFill="1" applyAlignment="1">
      <alignment horizontal="right" vertical="center"/>
    </xf>
    <xf numFmtId="169" fontId="51" fillId="13" borderId="15" xfId="0" applyNumberFormat="1" applyFont="1" applyFill="1" applyBorder="1" applyAlignment="1">
      <alignment horizontal="right" vertical="center" wrapText="1"/>
    </xf>
    <xf numFmtId="10" fontId="0" fillId="3" borderId="0" xfId="0" applyNumberFormat="1" applyFill="1"/>
    <xf numFmtId="1" fontId="25" fillId="2" borderId="68" xfId="0" applyNumberFormat="1" applyFont="1" applyFill="1" applyBorder="1" applyAlignment="1">
      <alignment horizontal="right" vertical="center" wrapText="1" readingOrder="1"/>
    </xf>
    <xf numFmtId="1" fontId="25" fillId="0" borderId="65" xfId="0" applyNumberFormat="1" applyFont="1" applyBorder="1" applyAlignment="1">
      <alignment horizontal="right" vertical="center" wrapText="1" readingOrder="1"/>
    </xf>
    <xf numFmtId="1" fontId="25" fillId="0" borderId="74" xfId="0" applyNumberFormat="1" applyFont="1" applyBorder="1" applyAlignment="1">
      <alignment horizontal="right" vertical="center" wrapText="1" readingOrder="1"/>
    </xf>
    <xf numFmtId="169" fontId="25" fillId="2" borderId="64" xfId="0" applyNumberFormat="1" applyFont="1" applyFill="1" applyBorder="1" applyAlignment="1">
      <alignment horizontal="right" vertical="center" wrapText="1" readingOrder="1"/>
    </xf>
    <xf numFmtId="0" fontId="25" fillId="0" borderId="64" xfId="0" applyFont="1" applyBorder="1" applyAlignment="1">
      <alignment horizontal="right" vertical="center" wrapText="1" readingOrder="1"/>
    </xf>
    <xf numFmtId="3" fontId="25" fillId="0" borderId="0" xfId="0" applyNumberFormat="1" applyFont="1" applyAlignment="1">
      <alignment horizontal="right" vertical="center" wrapText="1" readingOrder="1"/>
    </xf>
    <xf numFmtId="3" fontId="11" fillId="0" borderId="68" xfId="0" applyNumberFormat="1" applyFont="1" applyBorder="1" applyAlignment="1">
      <alignment horizontal="right" vertical="center"/>
    </xf>
    <xf numFmtId="1" fontId="11" fillId="0" borderId="68" xfId="0" applyNumberFormat="1" applyFont="1" applyBorder="1" applyAlignment="1">
      <alignment horizontal="right" vertical="center"/>
    </xf>
    <xf numFmtId="1" fontId="25" fillId="2" borderId="0" xfId="0" applyNumberFormat="1" applyFont="1" applyFill="1" applyAlignment="1">
      <alignment horizontal="right" vertical="center" wrapText="1" readingOrder="1"/>
    </xf>
    <xf numFmtId="1" fontId="25" fillId="2" borderId="64" xfId="0" applyNumberFormat="1" applyFont="1" applyFill="1" applyBorder="1" applyAlignment="1">
      <alignment horizontal="right" vertical="center" wrapText="1" readingOrder="1"/>
    </xf>
    <xf numFmtId="169" fontId="25" fillId="0" borderId="91" xfId="0" applyNumberFormat="1" applyFont="1" applyBorder="1" applyAlignment="1">
      <alignment horizontal="right" vertical="center" wrapText="1" readingOrder="1"/>
    </xf>
    <xf numFmtId="169" fontId="25" fillId="0" borderId="93" xfId="0" applyNumberFormat="1" applyFont="1" applyBorder="1" applyAlignment="1">
      <alignment horizontal="right" vertical="center" wrapText="1" readingOrder="1"/>
    </xf>
    <xf numFmtId="1" fontId="25" fillId="2" borderId="65" xfId="0" applyNumberFormat="1" applyFont="1" applyFill="1" applyBorder="1" applyAlignment="1">
      <alignment horizontal="right" vertical="center" wrapText="1" readingOrder="1"/>
    </xf>
    <xf numFmtId="1" fontId="11" fillId="0" borderId="64" xfId="0" applyNumberFormat="1" applyFont="1" applyBorder="1" applyAlignment="1">
      <alignment vertical="center"/>
    </xf>
    <xf numFmtId="1" fontId="11" fillId="0" borderId="68" xfId="0" applyNumberFormat="1" applyFont="1" applyBorder="1" applyAlignment="1">
      <alignment vertical="center"/>
    </xf>
    <xf numFmtId="1" fontId="25" fillId="0" borderId="68" xfId="0" applyNumberFormat="1" applyFont="1" applyBorder="1" applyAlignment="1">
      <alignment horizontal="right" vertical="center" wrapText="1" readingOrder="1"/>
    </xf>
    <xf numFmtId="1" fontId="25" fillId="13" borderId="65" xfId="0" applyNumberFormat="1" applyFont="1" applyFill="1" applyBorder="1" applyAlignment="1">
      <alignment horizontal="right" vertical="center" wrapText="1" readingOrder="1"/>
    </xf>
    <xf numFmtId="1" fontId="28" fillId="13" borderId="65" xfId="0" applyNumberFormat="1" applyFont="1" applyFill="1" applyBorder="1" applyAlignment="1">
      <alignment horizontal="right" vertical="center" wrapText="1"/>
    </xf>
    <xf numFmtId="1" fontId="28" fillId="0" borderId="65" xfId="0" applyNumberFormat="1" applyFont="1" applyBorder="1" applyAlignment="1">
      <alignment horizontal="right" vertical="center" wrapText="1"/>
    </xf>
    <xf numFmtId="3" fontId="11" fillId="0" borderId="65" xfId="0" applyNumberFormat="1" applyFont="1" applyBorder="1" applyAlignment="1">
      <alignment horizontal="right" vertical="center"/>
    </xf>
    <xf numFmtId="0" fontId="28" fillId="12" borderId="0" xfId="2" applyFont="1" applyFill="1" applyBorder="1" applyAlignment="1">
      <alignment horizontal="left" vertical="center" wrapText="1"/>
    </xf>
    <xf numFmtId="0" fontId="28" fillId="12" borderId="0" xfId="2" quotePrefix="1" applyFont="1" applyFill="1" applyBorder="1" applyAlignment="1">
      <alignment horizontal="left" vertical="center" wrapText="1"/>
    </xf>
    <xf numFmtId="169" fontId="11" fillId="0" borderId="5" xfId="0" applyNumberFormat="1" applyFont="1" applyBorder="1" applyAlignment="1">
      <alignment horizontal="right" vertical="center"/>
    </xf>
    <xf numFmtId="169" fontId="11" fillId="0" borderId="5" xfId="3" applyNumberFormat="1" applyFont="1" applyFill="1" applyBorder="1" applyAlignment="1">
      <alignment horizontal="right" vertical="center"/>
    </xf>
    <xf numFmtId="169" fontId="11" fillId="13" borderId="20" xfId="3" applyNumberFormat="1" applyFont="1" applyFill="1" applyBorder="1" applyAlignment="1">
      <alignment horizontal="right"/>
    </xf>
    <xf numFmtId="9" fontId="25" fillId="0" borderId="64" xfId="3" applyNumberFormat="1" applyFont="1" applyFill="1" applyBorder="1" applyAlignment="1">
      <alignment horizontal="right" vertical="center"/>
    </xf>
    <xf numFmtId="2" fontId="25" fillId="0" borderId="56" xfId="0" applyNumberFormat="1" applyFont="1" applyBorder="1" applyAlignment="1">
      <alignment horizontal="right" vertical="center"/>
    </xf>
    <xf numFmtId="2" fontId="25" fillId="10" borderId="56" xfId="3" applyNumberFormat="1" applyFont="1" applyBorder="1" applyAlignment="1">
      <alignment horizontal="right" vertical="center"/>
    </xf>
    <xf numFmtId="2" fontId="25" fillId="0" borderId="56" xfId="3" applyNumberFormat="1" applyFont="1" applyFill="1" applyBorder="1" applyAlignment="1">
      <alignment horizontal="right" vertical="center"/>
    </xf>
    <xf numFmtId="2" fontId="25" fillId="5" borderId="55" xfId="0" applyNumberFormat="1" applyFont="1" applyFill="1" applyBorder="1" applyAlignment="1">
      <alignment horizontal="right" vertical="center" wrapText="1"/>
    </xf>
    <xf numFmtId="2" fontId="25" fillId="12" borderId="56" xfId="0" applyNumberFormat="1" applyFont="1" applyFill="1" applyBorder="1" applyAlignment="1">
      <alignment horizontal="right"/>
    </xf>
    <xf numFmtId="2" fontId="25" fillId="0" borderId="56" xfId="0" applyNumberFormat="1" applyFont="1" applyBorder="1" applyAlignment="1">
      <alignment horizontal="right"/>
    </xf>
    <xf numFmtId="2" fontId="25" fillId="12" borderId="59" xfId="0" applyNumberFormat="1" applyFont="1" applyFill="1" applyBorder="1" applyAlignment="1">
      <alignment horizontal="right"/>
    </xf>
    <xf numFmtId="2" fontId="30" fillId="10" borderId="54" xfId="3" applyNumberFormat="1" applyFont="1" applyBorder="1" applyAlignment="1">
      <alignment horizontal="right" vertical="center" wrapText="1"/>
    </xf>
    <xf numFmtId="3" fontId="11" fillId="0" borderId="5" xfId="0" applyNumberFormat="1" applyFont="1" applyBorder="1" applyAlignment="1">
      <alignment horizontal="right" vertical="center"/>
    </xf>
    <xf numFmtId="3" fontId="11" fillId="0" borderId="5" xfId="3" applyNumberFormat="1" applyFont="1" applyFill="1" applyBorder="1" applyAlignment="1">
      <alignment horizontal="right" vertical="center"/>
    </xf>
    <xf numFmtId="3" fontId="11" fillId="12" borderId="60" xfId="0" applyNumberFormat="1" applyFont="1" applyFill="1" applyBorder="1" applyAlignment="1">
      <alignment horizontal="right"/>
    </xf>
    <xf numFmtId="0" fontId="53" fillId="0" borderId="0" xfId="0" applyFont="1"/>
    <xf numFmtId="9" fontId="25" fillId="0" borderId="68" xfId="3" applyNumberFormat="1" applyFont="1" applyFill="1" applyBorder="1" applyAlignment="1">
      <alignment horizontal="right" vertical="center"/>
    </xf>
    <xf numFmtId="2" fontId="25" fillId="12" borderId="5" xfId="3" applyNumberFormat="1" applyFont="1" applyFill="1" applyBorder="1" applyAlignment="1">
      <alignment horizontal="right" vertical="center"/>
    </xf>
    <xf numFmtId="0" fontId="20" fillId="0" borderId="15" xfId="0" quotePrefix="1" applyFont="1" applyBorder="1" applyAlignment="1">
      <alignment vertical="center"/>
    </xf>
    <xf numFmtId="3" fontId="20" fillId="0" borderId="16" xfId="3" applyNumberFormat="1" applyFont="1" applyFill="1" applyBorder="1" applyAlignment="1">
      <alignment horizontal="right" vertical="center"/>
    </xf>
    <xf numFmtId="2" fontId="20" fillId="0" borderId="5" xfId="3" applyNumberFormat="1" applyFont="1" applyFill="1" applyBorder="1" applyAlignment="1">
      <alignment horizontal="right" vertical="center"/>
    </xf>
    <xf numFmtId="9" fontId="30" fillId="0" borderId="64" xfId="3" applyNumberFormat="1" applyFont="1" applyFill="1" applyBorder="1" applyAlignment="1">
      <alignment horizontal="right" vertical="center"/>
    </xf>
    <xf numFmtId="9" fontId="30" fillId="0" borderId="68" xfId="3" applyNumberFormat="1" applyFont="1" applyFill="1" applyBorder="1" applyAlignment="1">
      <alignment horizontal="right" vertical="center"/>
    </xf>
    <xf numFmtId="0" fontId="6" fillId="0" borderId="0" xfId="0" applyFont="1"/>
    <xf numFmtId="9" fontId="25" fillId="0" borderId="0" xfId="3" applyNumberFormat="1" applyFont="1" applyFill="1" applyBorder="1" applyAlignment="1">
      <alignment horizontal="right" vertical="center"/>
    </xf>
    <xf numFmtId="0" fontId="11" fillId="12" borderId="0" xfId="0" applyFont="1" applyFill="1" applyAlignment="1">
      <alignment horizontal="center" vertical="center"/>
    </xf>
    <xf numFmtId="0" fontId="27" fillId="0" borderId="0" xfId="0" applyFont="1" applyAlignment="1">
      <alignment vertical="center" wrapText="1"/>
    </xf>
    <xf numFmtId="3" fontId="11" fillId="0" borderId="68" xfId="0" applyNumberFormat="1" applyFont="1" applyBorder="1" applyAlignment="1">
      <alignment vertical="center"/>
    </xf>
    <xf numFmtId="0" fontId="11" fillId="13" borderId="52" xfId="0" applyFont="1" applyFill="1" applyBorder="1" applyAlignment="1">
      <alignment vertical="center" wrapText="1"/>
    </xf>
    <xf numFmtId="0" fontId="11" fillId="13" borderId="74" xfId="0" applyFont="1" applyFill="1" applyBorder="1" applyAlignment="1">
      <alignment horizontal="right" vertical="center"/>
    </xf>
    <xf numFmtId="0" fontId="11" fillId="5" borderId="0" xfId="0" applyFont="1" applyFill="1" applyAlignment="1">
      <alignment horizontal="right" vertical="center"/>
    </xf>
    <xf numFmtId="165" fontId="0" fillId="0" borderId="0" xfId="0" applyNumberFormat="1"/>
    <xf numFmtId="4" fontId="0" fillId="0" borderId="0" xfId="0" applyNumberFormat="1"/>
    <xf numFmtId="0" fontId="30" fillId="0" borderId="0" xfId="0" applyFont="1" applyBorder="1" applyAlignment="1">
      <alignment horizontal="right" vertical="center" wrapText="1" readingOrder="1"/>
    </xf>
    <xf numFmtId="0" fontId="30" fillId="0" borderId="71" xfId="0" applyFont="1" applyBorder="1" applyAlignment="1">
      <alignment vertical="center" wrapText="1" readingOrder="1"/>
    </xf>
    <xf numFmtId="0" fontId="30" fillId="0" borderId="100" xfId="0" applyFont="1" applyBorder="1" applyAlignment="1">
      <alignment horizontal="center" vertical="center" wrapText="1" readingOrder="1"/>
    </xf>
    <xf numFmtId="0" fontId="25" fillId="2" borderId="64" xfId="0" applyNumberFormat="1" applyFont="1" applyFill="1" applyBorder="1" applyAlignment="1">
      <alignment horizontal="right" vertical="center" wrapText="1" readingOrder="1"/>
    </xf>
    <xf numFmtId="0" fontId="54" fillId="15" borderId="0" xfId="2" applyFont="1" applyFill="1"/>
    <xf numFmtId="0" fontId="30" fillId="27" borderId="102" xfId="0" applyFont="1" applyFill="1" applyBorder="1" applyAlignment="1">
      <alignment vertical="center"/>
    </xf>
    <xf numFmtId="0" fontId="30" fillId="22" borderId="76" xfId="0" applyFont="1" applyFill="1" applyBorder="1" applyAlignment="1">
      <alignment vertical="center"/>
    </xf>
    <xf numFmtId="0" fontId="30" fillId="22" borderId="77" xfId="0" applyFont="1" applyFill="1" applyBorder="1" applyAlignment="1">
      <alignment horizontal="center" vertical="center" wrapText="1"/>
    </xf>
    <xf numFmtId="0" fontId="30" fillId="22" borderId="52" xfId="0" applyFont="1" applyFill="1" applyBorder="1" applyAlignment="1">
      <alignment horizontal="center" vertical="center" wrapText="1"/>
    </xf>
    <xf numFmtId="0" fontId="30" fillId="22" borderId="74" xfId="0" applyFont="1" applyFill="1" applyBorder="1" applyAlignment="1">
      <alignment horizontal="center" vertical="center" wrapText="1"/>
    </xf>
    <xf numFmtId="0" fontId="30" fillId="0" borderId="64" xfId="0" applyFont="1" applyBorder="1" applyAlignment="1">
      <alignment vertical="center"/>
    </xf>
    <xf numFmtId="0" fontId="25" fillId="0" borderId="64" xfId="0" applyFont="1" applyBorder="1" applyAlignment="1">
      <alignment vertical="center"/>
    </xf>
    <xf numFmtId="0" fontId="25" fillId="28" borderId="103" xfId="0" applyFont="1" applyFill="1" applyBorder="1" applyAlignment="1">
      <alignment horizontal="right" vertical="center"/>
    </xf>
    <xf numFmtId="9" fontId="25" fillId="28" borderId="103" xfId="0" applyNumberFormat="1" applyFont="1" applyFill="1" applyBorder="1" applyAlignment="1">
      <alignment vertical="center"/>
    </xf>
    <xf numFmtId="0" fontId="25" fillId="0" borderId="64" xfId="0" applyFont="1" applyBorder="1" applyAlignment="1">
      <alignment vertical="center" wrapText="1"/>
    </xf>
    <xf numFmtId="9" fontId="25" fillId="28" borderId="68" xfId="0" applyNumberFormat="1" applyFont="1" applyFill="1" applyBorder="1" applyAlignment="1">
      <alignment vertical="center"/>
    </xf>
    <xf numFmtId="0" fontId="25" fillId="0" borderId="0" xfId="0" applyFont="1" applyAlignment="1">
      <alignment vertical="center"/>
    </xf>
    <xf numFmtId="0" fontId="25" fillId="29" borderId="68" xfId="0" applyFont="1" applyFill="1" applyBorder="1" applyAlignment="1">
      <alignment horizontal="right" vertical="center"/>
    </xf>
    <xf numFmtId="0" fontId="55" fillId="29" borderId="68" xfId="0" applyFont="1" applyFill="1" applyBorder="1"/>
    <xf numFmtId="0" fontId="25" fillId="29" borderId="64" xfId="0" applyFont="1" applyFill="1" applyBorder="1" applyAlignment="1">
      <alignment horizontal="right" vertical="center"/>
    </xf>
    <xf numFmtId="0" fontId="55" fillId="29" borderId="0" xfId="0" applyFont="1" applyFill="1"/>
    <xf numFmtId="0" fontId="25" fillId="0" borderId="76" xfId="0" applyFont="1" applyBorder="1" applyAlignment="1">
      <alignment vertical="center" wrapText="1"/>
    </xf>
    <xf numFmtId="0" fontId="25" fillId="29" borderId="77" xfId="0" applyFont="1" applyFill="1" applyBorder="1" applyAlignment="1">
      <alignment horizontal="right" vertical="center"/>
    </xf>
    <xf numFmtId="0" fontId="55" fillId="29" borderId="77" xfId="0" applyFont="1" applyFill="1" applyBorder="1"/>
    <xf numFmtId="0" fontId="25" fillId="29" borderId="74" xfId="0" applyFont="1" applyFill="1" applyBorder="1" applyAlignment="1">
      <alignment horizontal="right" vertical="center"/>
    </xf>
    <xf numFmtId="0" fontId="25" fillId="28" borderId="68" xfId="0" applyFont="1" applyFill="1" applyBorder="1" applyAlignment="1">
      <alignment horizontal="right" vertical="center"/>
    </xf>
    <xf numFmtId="0" fontId="25" fillId="0" borderId="52" xfId="0" applyFont="1" applyBorder="1" applyAlignment="1">
      <alignment horizontal="right" vertical="center"/>
    </xf>
    <xf numFmtId="171" fontId="25" fillId="0" borderId="65" xfId="0" applyNumberFormat="1" applyFont="1" applyBorder="1" applyAlignment="1">
      <alignment horizontal="right" vertical="center"/>
    </xf>
    <xf numFmtId="171" fontId="25" fillId="0" borderId="68" xfId="0" applyNumberFormat="1" applyFont="1" applyBorder="1" applyAlignment="1">
      <alignment horizontal="right" vertical="center"/>
    </xf>
    <xf numFmtId="171" fontId="25" fillId="0" borderId="104" xfId="0" applyNumberFormat="1" applyFont="1" applyBorder="1" applyAlignment="1">
      <alignment horizontal="right" vertical="center"/>
    </xf>
    <xf numFmtId="165" fontId="25" fillId="0" borderId="65" xfId="0" applyNumberFormat="1" applyFont="1" applyBorder="1" applyAlignment="1">
      <alignment horizontal="right" vertical="center"/>
    </xf>
    <xf numFmtId="165" fontId="25" fillId="0" borderId="0" xfId="0" applyNumberFormat="1" applyFont="1" applyAlignment="1">
      <alignment horizontal="right" vertical="center"/>
    </xf>
    <xf numFmtId="165" fontId="25" fillId="0" borderId="68" xfId="0" applyNumberFormat="1" applyFont="1" applyBorder="1" applyAlignment="1">
      <alignment horizontal="right" vertical="center"/>
    </xf>
    <xf numFmtId="165" fontId="25" fillId="0" borderId="52" xfId="0" applyNumberFormat="1" applyFont="1" applyBorder="1" applyAlignment="1">
      <alignment horizontal="right" vertical="center"/>
    </xf>
    <xf numFmtId="165" fontId="25" fillId="0" borderId="103" xfId="0" applyNumberFormat="1" applyFont="1" applyBorder="1" applyAlignment="1">
      <alignment horizontal="right" vertical="center"/>
    </xf>
    <xf numFmtId="9" fontId="25" fillId="0" borderId="65" xfId="0" applyNumberFormat="1" applyFont="1" applyBorder="1" applyAlignment="1">
      <alignment horizontal="right" vertical="center"/>
    </xf>
    <xf numFmtId="0" fontId="11" fillId="13" borderId="65" xfId="0" applyFont="1" applyFill="1" applyBorder="1" applyAlignment="1">
      <alignment horizontal="center" vertical="center"/>
    </xf>
    <xf numFmtId="0" fontId="28" fillId="0" borderId="95" xfId="0" applyNumberFormat="1" applyFont="1" applyBorder="1" applyAlignment="1">
      <alignment horizontal="right" vertical="center" wrapText="1"/>
    </xf>
    <xf numFmtId="0" fontId="28" fillId="2" borderId="65" xfId="0" applyNumberFormat="1" applyFont="1" applyFill="1" applyBorder="1" applyAlignment="1">
      <alignment horizontal="right" vertical="center" wrapText="1"/>
    </xf>
    <xf numFmtId="0" fontId="11" fillId="0" borderId="88" xfId="3" applyNumberFormat="1" applyFont="1" applyFill="1" applyBorder="1" applyAlignment="1">
      <alignment horizontal="center" vertical="center" wrapText="1" readingOrder="1"/>
    </xf>
    <xf numFmtId="0" fontId="11" fillId="10" borderId="65" xfId="5" applyNumberFormat="1" applyFont="1" applyFill="1" applyBorder="1" applyAlignment="1">
      <alignment horizontal="right" vertical="center"/>
    </xf>
    <xf numFmtId="0" fontId="11" fillId="0" borderId="65" xfId="5" applyNumberFormat="1" applyFont="1" applyBorder="1" applyAlignment="1">
      <alignment horizontal="right" vertical="center"/>
    </xf>
    <xf numFmtId="0" fontId="32" fillId="3" borderId="65" xfId="0" applyNumberFormat="1" applyFont="1" applyFill="1" applyBorder="1" applyAlignment="1">
      <alignment horizontal="right" vertical="center" wrapText="1" readingOrder="1"/>
    </xf>
    <xf numFmtId="0" fontId="11" fillId="10" borderId="0" xfId="3" quotePrefix="1" applyNumberFormat="1" applyFont="1" applyAlignment="1">
      <alignment horizontal="right" vertical="center"/>
    </xf>
    <xf numFmtId="0" fontId="11" fillId="10" borderId="68" xfId="3" quotePrefix="1" applyNumberFormat="1" applyFont="1" applyBorder="1" applyAlignment="1">
      <alignment horizontal="right" vertical="center"/>
    </xf>
    <xf numFmtId="0" fontId="11" fillId="13" borderId="0" xfId="0" quotePrefix="1" applyNumberFormat="1" applyFont="1" applyFill="1" applyAlignment="1">
      <alignment horizontal="right" vertical="center"/>
    </xf>
    <xf numFmtId="0" fontId="20" fillId="0" borderId="102" xfId="0" applyFont="1" applyBorder="1" applyAlignment="1">
      <alignment horizontal="center" vertical="center"/>
    </xf>
    <xf numFmtId="0" fontId="30" fillId="0" borderId="100" xfId="0" applyFont="1" applyBorder="1" applyAlignment="1">
      <alignment horizontal="right" vertical="center" wrapText="1" readingOrder="1"/>
    </xf>
    <xf numFmtId="0" fontId="11" fillId="12" borderId="0" xfId="2" applyFont="1" applyFill="1" applyBorder="1" applyAlignment="1">
      <alignment vertical="center" wrapText="1"/>
    </xf>
    <xf numFmtId="0" fontId="45" fillId="15" borderId="0" xfId="0" applyFont="1" applyFill="1" applyAlignment="1">
      <alignment vertical="center"/>
    </xf>
    <xf numFmtId="0" fontId="11" fillId="0" borderId="0" xfId="0" applyFont="1" applyAlignment="1">
      <alignment vertical="center" wrapText="1"/>
    </xf>
    <xf numFmtId="0" fontId="11" fillId="0" borderId="0" xfId="0" applyFont="1" applyAlignment="1">
      <alignment vertical="center"/>
    </xf>
    <xf numFmtId="0" fontId="11" fillId="12" borderId="25" xfId="0" applyFont="1" applyFill="1" applyBorder="1" applyAlignment="1">
      <alignment horizontal="center" vertical="center" wrapText="1"/>
    </xf>
    <xf numFmtId="0" fontId="11" fillId="12" borderId="25" xfId="0" applyFont="1" applyFill="1" applyBorder="1" applyAlignment="1">
      <alignment horizontal="center" vertical="center"/>
    </xf>
    <xf numFmtId="0" fontId="11" fillId="12" borderId="24" xfId="0" applyFont="1" applyFill="1" applyBorder="1" applyAlignment="1">
      <alignment horizontal="center" vertical="center" wrapText="1"/>
    </xf>
    <xf numFmtId="0" fontId="45" fillId="16" borderId="22" xfId="0" applyFont="1" applyFill="1" applyBorder="1" applyAlignment="1">
      <alignment vertical="center"/>
    </xf>
    <xf numFmtId="0" fontId="45" fillId="16" borderId="23" xfId="0" applyFont="1" applyFill="1" applyBorder="1" applyAlignment="1">
      <alignment vertical="center"/>
    </xf>
    <xf numFmtId="0" fontId="45" fillId="16" borderId="23" xfId="0" applyFont="1" applyFill="1" applyBorder="1" applyAlignment="1">
      <alignment horizontal="right" vertical="center"/>
    </xf>
    <xf numFmtId="9" fontId="25" fillId="0" borderId="27" xfId="0" applyNumberFormat="1" applyFont="1" applyBorder="1" applyAlignment="1">
      <alignment horizontal="right" vertical="center"/>
    </xf>
    <xf numFmtId="0" fontId="25" fillId="0" borderId="27" xfId="0" applyFont="1" applyBorder="1" applyAlignment="1">
      <alignment horizontal="right" vertical="center"/>
    </xf>
    <xf numFmtId="0" fontId="7" fillId="0" borderId="0" xfId="2" applyFill="1" applyAlignment="1">
      <alignment horizontal="left"/>
    </xf>
    <xf numFmtId="0" fontId="9" fillId="15" borderId="0" xfId="0" applyFont="1" applyFill="1" applyAlignment="1">
      <alignment horizontal="left" vertical="center"/>
    </xf>
    <xf numFmtId="0" fontId="11" fillId="0" borderId="26" xfId="0" applyFont="1" applyBorder="1" applyAlignment="1"/>
    <xf numFmtId="0" fontId="11" fillId="0" borderId="27" xfId="0" applyFont="1" applyBorder="1" applyAlignment="1"/>
    <xf numFmtId="0" fontId="20" fillId="12" borderId="24" xfId="0" applyFont="1" applyFill="1" applyBorder="1" applyAlignment="1"/>
    <xf numFmtId="0" fontId="20" fillId="12" borderId="25" xfId="0" applyFont="1" applyFill="1" applyBorder="1" applyAlignment="1"/>
    <xf numFmtId="169" fontId="30" fillId="12" borderId="27" xfId="0" applyNumberFormat="1" applyFont="1" applyFill="1" applyBorder="1" applyAlignment="1">
      <alignment horizontal="right" vertical="center"/>
    </xf>
    <xf numFmtId="169" fontId="25" fillId="0" borderId="27" xfId="0" applyNumberFormat="1" applyFont="1" applyBorder="1" applyAlignment="1">
      <alignment horizontal="right" vertical="center"/>
    </xf>
    <xf numFmtId="169" fontId="30" fillId="12" borderId="25" xfId="0" applyNumberFormat="1" applyFont="1" applyFill="1" applyBorder="1" applyAlignment="1">
      <alignment horizontal="right" vertical="center"/>
    </xf>
    <xf numFmtId="9" fontId="30" fillId="12" borderId="25" xfId="0" applyNumberFormat="1" applyFont="1" applyFill="1" applyBorder="1" applyAlignment="1">
      <alignment horizontal="right" vertical="center"/>
    </xf>
    <xf numFmtId="0" fontId="30" fillId="12" borderId="25" xfId="0" applyFont="1" applyFill="1" applyBorder="1" applyAlignment="1">
      <alignment horizontal="right" vertical="center"/>
    </xf>
    <xf numFmtId="9" fontId="30" fillId="12" borderId="27" xfId="0" applyNumberFormat="1" applyFont="1" applyFill="1" applyBorder="1" applyAlignment="1">
      <alignment horizontal="right" vertical="center"/>
    </xf>
    <xf numFmtId="0" fontId="30" fillId="12" borderId="27" xfId="0" applyFont="1" applyFill="1" applyBorder="1" applyAlignment="1">
      <alignment horizontal="right" vertical="center"/>
    </xf>
    <xf numFmtId="0" fontId="0" fillId="0" borderId="0" xfId="0" applyAlignment="1">
      <alignment vertical="top" wrapText="1"/>
    </xf>
    <xf numFmtId="0" fontId="11" fillId="0" borderId="0" xfId="0" applyFont="1" applyAlignment="1">
      <alignment vertical="top" wrapText="1"/>
    </xf>
    <xf numFmtId="0" fontId="45" fillId="16" borderId="24" xfId="0" applyFont="1" applyFill="1" applyBorder="1" applyAlignment="1">
      <alignment horizontal="center" vertical="center" wrapText="1"/>
    </xf>
    <xf numFmtId="0" fontId="45" fillId="16" borderId="25" xfId="0" applyFont="1" applyFill="1" applyBorder="1" applyAlignment="1">
      <alignment horizontal="center" vertical="center" wrapText="1"/>
    </xf>
    <xf numFmtId="0" fontId="11" fillId="12" borderId="27" xfId="0" applyFont="1" applyFill="1" applyBorder="1" applyAlignment="1">
      <alignment horizontal="center" vertical="center" wrapText="1"/>
    </xf>
    <xf numFmtId="0" fontId="11" fillId="12" borderId="27" xfId="0" applyFont="1" applyFill="1" applyBorder="1" applyAlignment="1">
      <alignment horizontal="center" vertical="center"/>
    </xf>
    <xf numFmtId="0" fontId="11" fillId="12" borderId="26" xfId="0" applyFont="1" applyFill="1" applyBorder="1" applyAlignment="1">
      <alignment horizontal="center" vertical="center" wrapText="1"/>
    </xf>
    <xf numFmtId="0" fontId="17" fillId="17" borderId="0" xfId="0" applyFont="1" applyFill="1" applyAlignment="1">
      <alignment horizontal="center" vertical="center" wrapText="1"/>
    </xf>
    <xf numFmtId="0" fontId="20" fillId="12" borderId="26" xfId="0" applyFont="1" applyFill="1" applyBorder="1" applyAlignment="1"/>
    <xf numFmtId="0" fontId="20" fillId="12" borderId="27" xfId="0" applyFont="1" applyFill="1" applyBorder="1" applyAlignment="1"/>
    <xf numFmtId="0" fontId="42" fillId="0" borderId="0" xfId="0" applyFont="1" applyAlignment="1">
      <alignment vertical="top" wrapText="1"/>
    </xf>
    <xf numFmtId="0" fontId="9" fillId="6" borderId="0" xfId="0" applyFont="1" applyFill="1" applyAlignment="1">
      <alignment vertical="center"/>
    </xf>
    <xf numFmtId="0" fontId="30" fillId="27" borderId="71" xfId="0" applyFont="1" applyFill="1" applyBorder="1" applyAlignment="1">
      <alignment horizontal="center" vertical="center" wrapText="1"/>
    </xf>
    <xf numFmtId="0" fontId="30" fillId="27" borderId="102"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45" fillId="6" borderId="0" xfId="0" applyFont="1" applyFill="1" applyAlignment="1">
      <alignment vertical="center"/>
    </xf>
    <xf numFmtId="0" fontId="9" fillId="6" borderId="0" xfId="0" applyFont="1" applyFill="1" applyAlignment="1">
      <alignment vertical="center" wrapText="1" readingOrder="1"/>
    </xf>
    <xf numFmtId="0" fontId="25" fillId="13" borderId="0" xfId="0" applyFont="1" applyFill="1" applyAlignment="1">
      <alignment horizontal="left" vertical="center" wrapText="1" readingOrder="1"/>
    </xf>
    <xf numFmtId="0" fontId="25" fillId="0" borderId="0" xfId="0" applyFont="1" applyAlignment="1">
      <alignment horizontal="left" vertical="center" wrapText="1" readingOrder="1"/>
    </xf>
    <xf numFmtId="0" fontId="20" fillId="13" borderId="90" xfId="4" applyFont="1" applyFill="1" applyBorder="1" applyAlignment="1">
      <alignment horizontal="center" vertical="center" wrapText="1" readingOrder="1"/>
    </xf>
    <xf numFmtId="0" fontId="20" fillId="13" borderId="94" xfId="4" applyFont="1" applyFill="1" applyBorder="1" applyAlignment="1">
      <alignment horizontal="center" vertical="center" wrapText="1" readingOrder="1"/>
    </xf>
    <xf numFmtId="0" fontId="11" fillId="0" borderId="83" xfId="3" applyFont="1" applyFill="1" applyBorder="1" applyAlignment="1">
      <alignment horizontal="center" vertical="center" wrapText="1"/>
    </xf>
    <xf numFmtId="0" fontId="11" fillId="0" borderId="85" xfId="3" applyFont="1" applyFill="1" applyBorder="1" applyAlignment="1">
      <alignment horizontal="center" vertical="center" wrapText="1"/>
    </xf>
    <xf numFmtId="0" fontId="11" fillId="13" borderId="84" xfId="0" applyFont="1" applyFill="1" applyBorder="1" applyAlignment="1">
      <alignment horizontal="center" vertical="center"/>
    </xf>
    <xf numFmtId="0" fontId="11" fillId="13" borderId="86" xfId="0" applyFont="1" applyFill="1" applyBorder="1" applyAlignment="1">
      <alignment horizontal="center" vertical="center"/>
    </xf>
    <xf numFmtId="0" fontId="11" fillId="13" borderId="64" xfId="0" applyFont="1" applyFill="1" applyBorder="1" applyAlignment="1">
      <alignment horizontal="center" vertical="center"/>
    </xf>
    <xf numFmtId="0" fontId="11" fillId="13" borderId="65" xfId="0" applyFont="1" applyFill="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76" xfId="0" applyFont="1" applyBorder="1" applyAlignment="1">
      <alignment horizontal="center" vertical="center"/>
    </xf>
    <xf numFmtId="0" fontId="11" fillId="0" borderId="74" xfId="0" applyFont="1" applyBorder="1" applyAlignment="1">
      <alignment horizontal="center" vertical="center"/>
    </xf>
    <xf numFmtId="0" fontId="4" fillId="0" borderId="0" xfId="0" applyFont="1" applyAlignment="1">
      <alignment vertical="center" wrapText="1"/>
    </xf>
    <xf numFmtId="49" fontId="11" fillId="10" borderId="0" xfId="3" applyNumberFormat="1" applyFont="1" applyAlignment="1">
      <alignment horizontal="left" vertical="center" wrapText="1"/>
    </xf>
    <xf numFmtId="0" fontId="20" fillId="9" borderId="0" xfId="4" applyFont="1" applyFill="1" applyAlignment="1">
      <alignment horizontal="left" vertical="center"/>
    </xf>
    <xf numFmtId="0" fontId="20" fillId="9" borderId="65" xfId="4" applyFont="1" applyFill="1" applyBorder="1" applyAlignment="1">
      <alignment horizontal="left" vertical="center"/>
    </xf>
    <xf numFmtId="0" fontId="20" fillId="9" borderId="4" xfId="4" applyFont="1" applyFill="1" applyBorder="1" applyAlignment="1">
      <alignment horizontal="left" vertical="center"/>
    </xf>
    <xf numFmtId="0" fontId="20" fillId="9" borderId="66" xfId="4" applyFont="1" applyFill="1" applyBorder="1" applyAlignment="1">
      <alignment horizontal="left" vertical="center"/>
    </xf>
    <xf numFmtId="0" fontId="14" fillId="8" borderId="0" xfId="0" applyFont="1" applyFill="1" applyAlignment="1">
      <alignment horizontal="left" vertical="center"/>
    </xf>
    <xf numFmtId="49" fontId="28" fillId="0" borderId="0" xfId="0" applyNumberFormat="1" applyFont="1" applyAlignment="1">
      <alignment horizontal="left" vertical="center" wrapText="1"/>
    </xf>
    <xf numFmtId="0" fontId="11" fillId="0" borderId="0" xfId="0" applyFont="1" applyAlignment="1">
      <alignment horizontal="center"/>
    </xf>
    <xf numFmtId="49" fontId="11" fillId="0" borderId="0" xfId="3" applyNumberFormat="1" applyFont="1" applyFill="1" applyAlignment="1">
      <alignment horizontal="left" vertical="top" wrapText="1"/>
    </xf>
    <xf numFmtId="0" fontId="11" fillId="0" borderId="0" xfId="4" applyFont="1" applyFill="1" applyBorder="1" applyAlignment="1">
      <alignment horizontal="center" vertical="center"/>
    </xf>
    <xf numFmtId="0" fontId="20" fillId="9" borderId="0" xfId="0" applyFont="1" applyFill="1" applyAlignment="1">
      <alignment vertical="center"/>
    </xf>
    <xf numFmtId="0" fontId="20" fillId="9" borderId="65" xfId="0" applyFont="1" applyFill="1" applyBorder="1" applyAlignment="1">
      <alignment vertical="center"/>
    </xf>
    <xf numFmtId="0" fontId="11" fillId="0" borderId="65" xfId="0" applyFont="1" applyBorder="1" applyAlignment="1">
      <alignment vertical="center" wrapText="1"/>
    </xf>
    <xf numFmtId="0" fontId="29" fillId="9" borderId="0" xfId="0" applyFont="1" applyFill="1" applyAlignment="1">
      <alignment horizontal="left" vertical="center" wrapText="1" readingOrder="1"/>
    </xf>
    <xf numFmtId="0" fontId="11" fillId="11" borderId="62" xfId="4" applyFont="1" applyBorder="1" applyAlignment="1">
      <alignment horizontal="center" vertical="center"/>
    </xf>
    <xf numFmtId="0" fontId="11" fillId="11" borderId="61" xfId="4" applyFont="1" applyBorder="1" applyAlignment="1">
      <alignment horizontal="center" vertical="center"/>
    </xf>
    <xf numFmtId="0" fontId="11" fillId="12" borderId="0" xfId="0" applyFont="1" applyFill="1" applyAlignment="1">
      <alignment vertical="center" wrapText="1"/>
    </xf>
    <xf numFmtId="0" fontId="11" fillId="13" borderId="0" xfId="0" applyFont="1" applyFill="1" applyAlignment="1">
      <alignment horizontal="left" vertical="center" wrapText="1"/>
    </xf>
    <xf numFmtId="0" fontId="33" fillId="24" borderId="11" xfId="0" applyFont="1" applyFill="1" applyBorder="1" applyAlignment="1">
      <alignment horizontal="left" wrapText="1"/>
    </xf>
    <xf numFmtId="0" fontId="33" fillId="24" borderId="12" xfId="0" applyFont="1" applyFill="1" applyBorder="1" applyAlignment="1">
      <alignment horizontal="left" wrapText="1"/>
    </xf>
    <xf numFmtId="0" fontId="33" fillId="0" borderId="45" xfId="0" applyFont="1" applyBorder="1" applyAlignment="1">
      <alignment horizontal="left" wrapText="1"/>
    </xf>
    <xf numFmtId="0" fontId="33" fillId="0" borderId="46" xfId="0" applyFont="1" applyBorder="1" applyAlignment="1">
      <alignment horizontal="left" wrapText="1"/>
    </xf>
    <xf numFmtId="0" fontId="31" fillId="23" borderId="47" xfId="0" applyFont="1" applyFill="1" applyBorder="1" applyAlignment="1">
      <alignment horizontal="left" wrapText="1"/>
    </xf>
    <xf numFmtId="0" fontId="31" fillId="23" borderId="46" xfId="0" applyFont="1" applyFill="1" applyBorder="1" applyAlignment="1">
      <alignment horizontal="left" wrapText="1"/>
    </xf>
    <xf numFmtId="0" fontId="20" fillId="12" borderId="70" xfId="0" applyFont="1" applyFill="1" applyBorder="1" applyAlignment="1">
      <alignment horizontal="right" vertical="center" wrapText="1"/>
    </xf>
    <xf numFmtId="0" fontId="20" fillId="12" borderId="65" xfId="0" applyFont="1" applyFill="1" applyBorder="1" applyAlignment="1">
      <alignment horizontal="right" vertical="center" wrapText="1"/>
    </xf>
    <xf numFmtId="0" fontId="29" fillId="9" borderId="64" xfId="0" applyFont="1" applyFill="1" applyBorder="1" applyAlignment="1">
      <alignment horizontal="left" vertical="center" wrapText="1" readingOrder="1"/>
    </xf>
    <xf numFmtId="0" fontId="33" fillId="5" borderId="42" xfId="0" applyFont="1" applyFill="1" applyBorder="1" applyAlignment="1">
      <alignment horizontal="center"/>
    </xf>
    <xf numFmtId="0" fontId="33" fillId="5" borderId="50" xfId="0" applyFont="1" applyFill="1" applyBorder="1" applyAlignment="1">
      <alignment horizontal="center"/>
    </xf>
    <xf numFmtId="0" fontId="25" fillId="0" borderId="0" xfId="0" applyFont="1" applyAlignment="1">
      <alignment horizontal="center" vertical="center" wrapText="1" readingOrder="1"/>
    </xf>
    <xf numFmtId="0" fontId="25" fillId="0" borderId="52" xfId="0" applyFont="1" applyBorder="1" applyAlignment="1">
      <alignment horizontal="center" vertical="center" wrapText="1" readingOrder="1"/>
    </xf>
    <xf numFmtId="0" fontId="20" fillId="26" borderId="82" xfId="0" applyFont="1" applyFill="1" applyBorder="1" applyAlignment="1">
      <alignment horizontal="left" vertical="center" wrapText="1"/>
    </xf>
    <xf numFmtId="0" fontId="20" fillId="26" borderId="51" xfId="0" applyFont="1" applyFill="1" applyBorder="1" applyAlignment="1">
      <alignment horizontal="left" vertical="center" wrapText="1"/>
    </xf>
    <xf numFmtId="0" fontId="11" fillId="0" borderId="64" xfId="0" applyFont="1" applyBorder="1" applyAlignment="1">
      <alignment horizontal="left" vertical="center" wrapText="1"/>
    </xf>
    <xf numFmtId="14" fontId="20" fillId="13" borderId="0" xfId="0" applyNumberFormat="1" applyFont="1" applyFill="1" applyAlignment="1">
      <alignment horizontal="center" vertical="center" textRotation="90"/>
    </xf>
    <xf numFmtId="14" fontId="20" fillId="13" borderId="52" xfId="0" applyNumberFormat="1" applyFont="1" applyFill="1" applyBorder="1" applyAlignment="1">
      <alignment horizontal="center" vertical="center" textRotation="90"/>
    </xf>
    <xf numFmtId="0" fontId="25" fillId="0" borderId="65" xfId="0" applyFont="1" applyBorder="1" applyAlignment="1">
      <alignment horizontal="left" vertical="center" wrapText="1" readingOrder="1"/>
    </xf>
    <xf numFmtId="0" fontId="25" fillId="13" borderId="65" xfId="0" applyFont="1" applyFill="1" applyBorder="1" applyAlignment="1">
      <alignment horizontal="left" vertical="center" wrapText="1" readingOrder="1"/>
    </xf>
    <xf numFmtId="0" fontId="25" fillId="0" borderId="52" xfId="0" applyFont="1" applyBorder="1" applyAlignment="1">
      <alignment horizontal="left" vertical="center" wrapText="1" readingOrder="1"/>
    </xf>
    <xf numFmtId="0" fontId="25" fillId="0" borderId="74" xfId="0" applyFont="1" applyBorder="1" applyAlignment="1">
      <alignment horizontal="left" vertical="center" wrapText="1" readingOrder="1"/>
    </xf>
    <xf numFmtId="0" fontId="20" fillId="13" borderId="0" xfId="0" applyFont="1" applyFill="1" applyAlignment="1">
      <alignment horizontal="center" vertical="center" textRotation="90"/>
    </xf>
    <xf numFmtId="0" fontId="20" fillId="13" borderId="52" xfId="0" applyFont="1" applyFill="1" applyBorder="1" applyAlignment="1">
      <alignment horizontal="center" vertical="center" textRotation="90"/>
    </xf>
    <xf numFmtId="0" fontId="28" fillId="0" borderId="0" xfId="0" applyFont="1" applyAlignment="1">
      <alignment horizontal="left" vertical="center" wrapText="1" readingOrder="1"/>
    </xf>
    <xf numFmtId="0" fontId="28" fillId="0" borderId="65" xfId="0" applyFont="1" applyBorder="1" applyAlignment="1">
      <alignment horizontal="left" vertical="center" wrapText="1" readingOrder="1"/>
    </xf>
    <xf numFmtId="0" fontId="25" fillId="0" borderId="0" xfId="0" applyFont="1" applyAlignment="1">
      <alignment vertical="center" wrapText="1" readingOrder="1"/>
    </xf>
    <xf numFmtId="0" fontId="25" fillId="0" borderId="65" xfId="0" applyFont="1" applyBorder="1" applyAlignment="1">
      <alignment vertical="center" wrapText="1" readingOrder="1"/>
    </xf>
    <xf numFmtId="0" fontId="30" fillId="9" borderId="4" xfId="0" applyFont="1" applyFill="1" applyBorder="1" applyAlignment="1">
      <alignment horizontal="left" vertical="center" wrapText="1" readingOrder="1"/>
    </xf>
    <xf numFmtId="0" fontId="25" fillId="13" borderId="52" xfId="0" applyFont="1" applyFill="1" applyBorder="1" applyAlignment="1">
      <alignment vertical="center" wrapText="1" readingOrder="1"/>
    </xf>
    <xf numFmtId="0" fontId="25" fillId="13" borderId="64" xfId="0" applyFont="1" applyFill="1" applyBorder="1" applyAlignment="1">
      <alignment vertical="center" wrapText="1" readingOrder="1"/>
    </xf>
    <xf numFmtId="0" fontId="25" fillId="13" borderId="0" xfId="0" applyFont="1" applyFill="1" applyAlignment="1">
      <alignment vertical="center" wrapText="1" readingOrder="1"/>
    </xf>
    <xf numFmtId="0" fontId="25" fillId="0" borderId="64" xfId="0" applyFont="1" applyBorder="1" applyAlignment="1">
      <alignment vertical="center" wrapText="1" readingOrder="1"/>
    </xf>
    <xf numFmtId="0" fontId="11" fillId="0" borderId="64" xfId="0" applyFont="1" applyBorder="1" applyAlignment="1">
      <alignment vertical="center" wrapText="1"/>
    </xf>
    <xf numFmtId="0" fontId="25" fillId="0" borderId="64" xfId="0" applyFont="1" applyBorder="1" applyAlignment="1">
      <alignment horizontal="left" vertical="center" wrapText="1" readingOrder="1"/>
    </xf>
    <xf numFmtId="0" fontId="20" fillId="0" borderId="81" xfId="0" applyFont="1" applyBorder="1" applyAlignment="1">
      <alignment horizontal="left" vertical="center"/>
    </xf>
    <xf numFmtId="0" fontId="20" fillId="0" borderId="21" xfId="0" applyFont="1" applyBorder="1" applyAlignment="1">
      <alignment horizontal="left" vertical="center"/>
    </xf>
    <xf numFmtId="0" fontId="25" fillId="0" borderId="76" xfId="0" applyFont="1" applyBorder="1" applyAlignment="1">
      <alignment vertical="center" wrapText="1" readingOrder="1"/>
    </xf>
    <xf numFmtId="0" fontId="25" fillId="0" borderId="52" xfId="0" applyFont="1" applyBorder="1" applyAlignment="1">
      <alignment vertical="center" wrapText="1" readingOrder="1"/>
    </xf>
    <xf numFmtId="0" fontId="20" fillId="9" borderId="64" xfId="0" applyFont="1" applyFill="1" applyBorder="1" applyAlignment="1">
      <alignment vertical="center" wrapText="1"/>
    </xf>
    <xf numFmtId="0" fontId="20" fillId="9" borderId="0" xfId="0" applyFont="1" applyFill="1" applyAlignment="1">
      <alignment vertical="center" wrapText="1"/>
    </xf>
    <xf numFmtId="0" fontId="10" fillId="8" borderId="0" xfId="0" applyFont="1" applyFill="1" applyAlignment="1">
      <alignment vertical="center"/>
    </xf>
    <xf numFmtId="0" fontId="20" fillId="9" borderId="65" xfId="0" applyFont="1" applyFill="1" applyBorder="1" applyAlignment="1">
      <alignment vertical="center" wrapText="1"/>
    </xf>
    <xf numFmtId="0" fontId="11" fillId="13" borderId="64" xfId="0" applyFont="1" applyFill="1" applyBorder="1" applyAlignment="1">
      <alignment vertical="center" wrapText="1"/>
    </xf>
    <xf numFmtId="0" fontId="11" fillId="13" borderId="0" xfId="0" applyFont="1" applyFill="1" applyAlignment="1">
      <alignment vertical="center" wrapText="1"/>
    </xf>
    <xf numFmtId="0" fontId="25" fillId="13" borderId="65" xfId="0" applyFont="1" applyFill="1" applyBorder="1" applyAlignment="1">
      <alignment vertical="center" wrapText="1" readingOrder="1"/>
    </xf>
    <xf numFmtId="0" fontId="29" fillId="13" borderId="0" xfId="0" applyFont="1" applyFill="1" applyAlignment="1">
      <alignment horizontal="center" vertical="center" textRotation="90" wrapText="1"/>
    </xf>
    <xf numFmtId="0" fontId="29" fillId="13" borderId="52" xfId="0" applyFont="1" applyFill="1" applyBorder="1" applyAlignment="1">
      <alignment horizontal="center" vertical="center" textRotation="90" wrapText="1"/>
    </xf>
    <xf numFmtId="0" fontId="25" fillId="13" borderId="74" xfId="0" applyFont="1" applyFill="1" applyBorder="1" applyAlignment="1">
      <alignment vertical="center" wrapText="1" readingOrder="1"/>
    </xf>
    <xf numFmtId="0" fontId="9" fillId="16" borderId="0" xfId="0" applyFont="1" applyFill="1" applyAlignment="1">
      <alignment vertical="center"/>
    </xf>
    <xf numFmtId="0" fontId="9" fillId="16" borderId="65" xfId="0" applyFont="1" applyFill="1" applyBorder="1" applyAlignment="1">
      <alignment vertical="center"/>
    </xf>
    <xf numFmtId="0" fontId="25" fillId="0" borderId="68" xfId="0" applyFont="1" applyBorder="1" applyAlignment="1">
      <alignment horizontal="center" vertical="center" wrapText="1" readingOrder="1"/>
    </xf>
    <xf numFmtId="0" fontId="25" fillId="2" borderId="0" xfId="0" applyFont="1" applyFill="1" applyAlignment="1">
      <alignment horizontal="left" vertical="center" wrapText="1" readingOrder="1"/>
    </xf>
    <xf numFmtId="0" fontId="32" fillId="2" borderId="0" xfId="0" applyFont="1" applyFill="1" applyAlignment="1">
      <alignment horizontal="left" vertical="center" wrapText="1" readingOrder="1"/>
    </xf>
    <xf numFmtId="0" fontId="9" fillId="7" borderId="0" xfId="0" applyFont="1" applyFill="1" applyAlignment="1">
      <alignment vertical="center"/>
    </xf>
    <xf numFmtId="0" fontId="11" fillId="13" borderId="0" xfId="0" applyFont="1" applyFill="1" applyBorder="1" applyAlignment="1">
      <alignment vertical="center"/>
    </xf>
    <xf numFmtId="0" fontId="11" fillId="13" borderId="52" xfId="0" applyFont="1" applyFill="1" applyBorder="1" applyAlignment="1">
      <alignment vertical="center"/>
    </xf>
    <xf numFmtId="0" fontId="11" fillId="10" borderId="33" xfId="3" applyNumberFormat="1" applyFont="1" applyBorder="1" applyAlignment="1">
      <alignment horizontal="left" vertical="center" wrapText="1"/>
    </xf>
    <xf numFmtId="2" fontId="28" fillId="5" borderId="0" xfId="0" applyNumberFormat="1" applyFont="1" applyFill="1" applyAlignment="1">
      <alignment horizontal="left" vertical="center" wrapText="1"/>
    </xf>
    <xf numFmtId="0" fontId="46" fillId="0" borderId="0" xfId="1" applyNumberFormat="1" applyFont="1" applyFill="1" applyBorder="1" applyAlignment="1">
      <alignment horizontal="left" vertical="center" wrapText="1"/>
    </xf>
    <xf numFmtId="0" fontId="28" fillId="12" borderId="0" xfId="1" applyNumberFormat="1" applyFont="1" applyFill="1" applyBorder="1" applyAlignment="1">
      <alignment horizontal="left" vertical="center" wrapText="1"/>
    </xf>
    <xf numFmtId="0" fontId="11" fillId="10" borderId="0" xfId="3" applyFont="1" applyAlignment="1">
      <alignment vertical="center" wrapText="1"/>
    </xf>
    <xf numFmtId="0" fontId="11" fillId="10" borderId="0" xfId="3" applyFont="1" applyAlignment="1">
      <alignment horizontal="left" vertical="center"/>
    </xf>
    <xf numFmtId="0" fontId="11" fillId="0" borderId="0" xfId="3" applyNumberFormat="1" applyFont="1" applyFill="1" applyBorder="1" applyAlignment="1">
      <alignment horizontal="left" vertical="center"/>
    </xf>
    <xf numFmtId="2" fontId="11" fillId="0" borderId="0" xfId="3" applyNumberFormat="1" applyFont="1" applyFill="1" applyBorder="1" applyAlignment="1">
      <alignment horizontal="left" vertical="center"/>
    </xf>
    <xf numFmtId="0" fontId="11" fillId="12" borderId="0" xfId="0" applyFont="1" applyFill="1" applyAlignment="1">
      <alignment vertical="center"/>
    </xf>
    <xf numFmtId="0" fontId="11" fillId="12" borderId="0" xfId="0" applyFont="1" applyFill="1" applyAlignment="1">
      <alignment horizontal="center" vertical="center"/>
    </xf>
    <xf numFmtId="0" fontId="11" fillId="0" borderId="0" xfId="0" applyFont="1" applyAlignment="1">
      <alignment horizontal="center" vertical="center"/>
    </xf>
    <xf numFmtId="0" fontId="14" fillId="19" borderId="0" xfId="0" applyFont="1" applyFill="1" applyAlignment="1">
      <alignment horizontal="left" vertical="center"/>
    </xf>
    <xf numFmtId="0" fontId="11" fillId="0" borderId="33" xfId="0" applyFont="1" applyBorder="1" applyAlignment="1">
      <alignment horizontal="center" vertical="center"/>
    </xf>
    <xf numFmtId="0" fontId="11" fillId="10" borderId="0" xfId="3" applyFont="1" applyBorder="1" applyAlignment="1">
      <alignment horizontal="center" vertical="center"/>
    </xf>
    <xf numFmtId="0" fontId="11" fillId="12" borderId="0" xfId="0" quotePrefix="1" applyFont="1" applyFill="1" applyAlignment="1">
      <alignment horizontal="center" vertical="center"/>
    </xf>
    <xf numFmtId="0" fontId="11" fillId="0" borderId="0" xfId="3" applyFont="1" applyFill="1" applyAlignment="1">
      <alignment horizontal="center" vertical="center"/>
    </xf>
    <xf numFmtId="0" fontId="46" fillId="12" borderId="0" xfId="0" applyFont="1" applyFill="1" applyAlignment="1">
      <alignment horizontal="center" vertical="center"/>
    </xf>
    <xf numFmtId="0" fontId="20" fillId="11" borderId="10" xfId="4" applyFont="1" applyBorder="1" applyAlignment="1">
      <alignment horizontal="left" vertical="center" wrapText="1"/>
    </xf>
    <xf numFmtId="0" fontId="11" fillId="5" borderId="0" xfId="2" applyFont="1" applyFill="1" applyBorder="1" applyAlignment="1">
      <alignment horizontal="center" vertical="center" wrapText="1"/>
    </xf>
    <xf numFmtId="0" fontId="11" fillId="10" borderId="0" xfId="3" applyFont="1" applyAlignment="1">
      <alignment horizontal="center" vertical="center"/>
    </xf>
    <xf numFmtId="0" fontId="11" fillId="0" borderId="0" xfId="3" quotePrefix="1" applyFont="1" applyFill="1" applyBorder="1" applyAlignment="1">
      <alignment horizontal="center" vertical="center"/>
    </xf>
    <xf numFmtId="0" fontId="41" fillId="0" borderId="0" xfId="3" applyNumberFormat="1" applyFont="1" applyFill="1" applyBorder="1" applyAlignment="1">
      <alignment horizontal="left" vertical="center" wrapText="1"/>
    </xf>
    <xf numFmtId="0" fontId="20" fillId="12" borderId="8" xfId="0" applyFont="1" applyFill="1" applyBorder="1" applyAlignment="1">
      <alignment vertical="center"/>
    </xf>
    <xf numFmtId="0" fontId="20" fillId="8" borderId="29" xfId="4" applyFont="1" applyFill="1" applyBorder="1" applyAlignment="1">
      <alignment horizontal="left" vertical="center" wrapText="1"/>
    </xf>
    <xf numFmtId="0" fontId="45" fillId="16" borderId="0" xfId="3" quotePrefix="1" applyFont="1" applyFill="1" applyBorder="1" applyAlignment="1">
      <alignment horizontal="left" vertical="center"/>
    </xf>
    <xf numFmtId="0" fontId="28" fillId="16" borderId="0" xfId="3" quotePrefix="1" applyFont="1" applyFill="1" applyBorder="1" applyAlignment="1">
      <alignment horizontal="left" vertical="center"/>
    </xf>
    <xf numFmtId="0" fontId="45" fillId="7" borderId="0" xfId="3" applyFont="1" applyFill="1" applyBorder="1" applyAlignment="1">
      <alignment horizontal="left" vertical="center"/>
    </xf>
    <xf numFmtId="0" fontId="28" fillId="7" borderId="0" xfId="3" applyFont="1" applyFill="1" applyBorder="1" applyAlignment="1">
      <alignment horizontal="lef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20" fillId="12" borderId="0" xfId="0" applyFont="1" applyFill="1" applyAlignment="1">
      <alignment vertical="center"/>
    </xf>
    <xf numFmtId="0" fontId="29" fillId="12" borderId="0" xfId="2" applyFont="1" applyFill="1" applyAlignment="1">
      <alignment vertical="center"/>
    </xf>
  </cellXfs>
  <cellStyles count="8">
    <cellStyle name="20 % - Farve3" xfId="3" builtinId="38"/>
    <cellStyle name="40 % - Farve3" xfId="4" builtinId="39"/>
    <cellStyle name="Beregning 2" xfId="6" xr:uid="{97E5E6FB-5252-4CE6-901A-EF1713EA8FDC}"/>
    <cellStyle name="God 2" xfId="7" xr:uid="{F3A06D04-35EE-47FA-839F-131470E44E06}"/>
    <cellStyle name="Komma" xfId="1" builtinId="3"/>
    <cellStyle name="Link" xfId="2" builtinId="8"/>
    <cellStyle name="Normal" xfId="0" builtinId="0"/>
    <cellStyle name="Procent" xfId="5" builtinId="5"/>
  </cellStyles>
  <dxfs count="0"/>
  <tableStyles count="0" defaultTableStyle="TableStyleMedium2" defaultPivotStyle="PivotStyleLight16"/>
  <colors>
    <mruColors>
      <color rgb="FFEDEDED"/>
      <color rgb="FF3C6E87"/>
      <color rgb="FFC9D1DB"/>
      <color rgb="FF7990A5"/>
      <color rgb="FFAF1E2D"/>
      <color rgb="FFA5BEB9"/>
      <color rgb="FFF0F0F0"/>
      <color rgb="FF99ABBB"/>
      <color rgb="FF50BEC8"/>
      <color rgb="FFF59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4721F7E-E93B-40B1-8DA3-79EAEBC7F696}" type="doc">
      <dgm:prSet loTypeId="urn:microsoft.com/office/officeart/2005/8/layout/hProcess7" loCatId="list" qsTypeId="urn:microsoft.com/office/officeart/2005/8/quickstyle/simple1" qsCatId="simple" csTypeId="urn:microsoft.com/office/officeart/2005/8/colors/accent1_2" csCatId="accent1" phldr="1"/>
      <dgm:spPr/>
      <dgm:t>
        <a:bodyPr/>
        <a:lstStyle/>
        <a:p>
          <a:endParaRPr lang="da-DK"/>
        </a:p>
      </dgm:t>
    </dgm:pt>
    <dgm:pt modelId="{0BBD1850-5827-4760-85DB-C7C85D885F82}">
      <dgm:prSet phldrT="[Tekst]" custT="1"/>
      <dgm:spPr>
        <a:solidFill>
          <a:srgbClr val="EDEDED"/>
        </a:solidFill>
      </dgm:spPr>
      <dgm:t>
        <a:bodyPr anchor="t"/>
        <a:lstStyle/>
        <a:p>
          <a:r>
            <a:rPr lang="da-DK" sz="1800">
              <a:solidFill>
                <a:sysClr val="windowText" lastClr="000000"/>
              </a:solidFill>
            </a:rPr>
            <a:t>1. Scope</a:t>
          </a:r>
        </a:p>
      </dgm:t>
    </dgm:pt>
    <dgm:pt modelId="{D4CBA652-23E6-40FF-B65D-15B38E3A28F2}" type="parTrans" cxnId="{3F8637A4-C23F-4BED-89A1-BE20E644AC1E}">
      <dgm:prSet/>
      <dgm:spPr/>
      <dgm:t>
        <a:bodyPr/>
        <a:lstStyle/>
        <a:p>
          <a:endParaRPr lang="da-DK"/>
        </a:p>
      </dgm:t>
    </dgm:pt>
    <dgm:pt modelId="{B9CD5067-4470-46C9-A86B-E7A031AA9464}" type="sibTrans" cxnId="{3F8637A4-C23F-4BED-89A1-BE20E644AC1E}">
      <dgm:prSet/>
      <dgm:spPr/>
      <dgm:t>
        <a:bodyPr/>
        <a:lstStyle/>
        <a:p>
          <a:endParaRPr lang="da-DK"/>
        </a:p>
      </dgm:t>
    </dgm:pt>
    <dgm:pt modelId="{5DDEC32C-B9A6-4DDF-A820-3A5DA4FEE458}">
      <dgm:prSet phldrT="[Tekst]" custT="1"/>
      <dgm:spPr/>
      <dgm:t>
        <a:bodyPr anchor="ctr"/>
        <a:lstStyle/>
        <a:p>
          <a:pPr algn="r"/>
          <a:r>
            <a:rPr lang="da-DK" sz="1000">
              <a:solidFill>
                <a:sysClr val="windowText" lastClr="000000"/>
              </a:solidFill>
            </a:rPr>
            <a:t>Forretnings-aktiviteter i Arbejdernes Landsbank og </a:t>
          </a:r>
          <a:br>
            <a:rPr lang="da-DK" sz="1000">
              <a:solidFill>
                <a:sysClr val="windowText" lastClr="000000"/>
              </a:solidFill>
            </a:rPr>
          </a:br>
          <a:r>
            <a:rPr lang="da-DK" sz="1000">
              <a:solidFill>
                <a:sysClr val="windowText" lastClr="000000"/>
              </a:solidFill>
            </a:rPr>
            <a:t>AL Finans</a:t>
          </a:r>
        </a:p>
      </dgm:t>
    </dgm:pt>
    <dgm:pt modelId="{6FC61A3A-55CF-45E3-BA2D-B329F43CF36A}" type="parTrans" cxnId="{5E9ED5F6-CC9B-4A59-9C97-AB3823958EA0}">
      <dgm:prSet/>
      <dgm:spPr/>
      <dgm:t>
        <a:bodyPr/>
        <a:lstStyle/>
        <a:p>
          <a:endParaRPr lang="da-DK"/>
        </a:p>
      </dgm:t>
    </dgm:pt>
    <dgm:pt modelId="{808C1073-7059-494F-AECA-3485A544EB5A}" type="sibTrans" cxnId="{5E9ED5F6-CC9B-4A59-9C97-AB3823958EA0}">
      <dgm:prSet/>
      <dgm:spPr/>
      <dgm:t>
        <a:bodyPr/>
        <a:lstStyle/>
        <a:p>
          <a:endParaRPr lang="da-DK"/>
        </a:p>
      </dgm:t>
    </dgm:pt>
    <dgm:pt modelId="{2827A30D-D6FA-4C42-BFDE-EC155341A649}">
      <dgm:prSet phldrT="[Tekst]" custT="1"/>
      <dgm:spPr>
        <a:solidFill>
          <a:srgbClr val="EDEDED"/>
        </a:solidFill>
      </dgm:spPr>
      <dgm:t>
        <a:bodyPr/>
        <a:lstStyle/>
        <a:p>
          <a:r>
            <a:rPr lang="da-DK" sz="1800">
              <a:solidFill>
                <a:sysClr val="windowText" lastClr="000000"/>
              </a:solidFill>
            </a:rPr>
            <a:t>2. Scale</a:t>
          </a:r>
        </a:p>
      </dgm:t>
    </dgm:pt>
    <dgm:pt modelId="{5C0F2C80-3227-464E-8875-C5C2F14D877C}" type="parTrans" cxnId="{32F5462A-F6C2-48A2-99DA-0471B6BF3735}">
      <dgm:prSet/>
      <dgm:spPr/>
      <dgm:t>
        <a:bodyPr/>
        <a:lstStyle/>
        <a:p>
          <a:endParaRPr lang="da-DK"/>
        </a:p>
      </dgm:t>
    </dgm:pt>
    <dgm:pt modelId="{67232928-560C-465E-BD2C-A0B7E07FAD49}" type="sibTrans" cxnId="{32F5462A-F6C2-48A2-99DA-0471B6BF3735}">
      <dgm:prSet/>
      <dgm:spPr/>
      <dgm:t>
        <a:bodyPr/>
        <a:lstStyle/>
        <a:p>
          <a:endParaRPr lang="da-DK"/>
        </a:p>
      </dgm:t>
    </dgm:pt>
    <dgm:pt modelId="{D726396E-B255-4CA2-BDF2-18C5F6658B4F}">
      <dgm:prSet phldrT="[Tekst]" custT="1"/>
      <dgm:spPr/>
      <dgm:t>
        <a:bodyPr anchor="ctr"/>
        <a:lstStyle/>
        <a:p>
          <a:pPr algn="r"/>
          <a:r>
            <a:rPr lang="da-DK" sz="1000">
              <a:solidFill>
                <a:sysClr val="windowText" lastClr="000000"/>
              </a:solidFill>
            </a:rPr>
            <a:t>Afdækning af forretningsomfang i Arbejdernes Landsbank og </a:t>
          </a:r>
          <a:br>
            <a:rPr lang="da-DK" sz="1000">
              <a:solidFill>
                <a:sysClr val="windowText" lastClr="000000"/>
              </a:solidFill>
            </a:rPr>
          </a:br>
          <a:r>
            <a:rPr lang="da-DK" sz="1000">
              <a:solidFill>
                <a:sysClr val="windowText" lastClr="000000"/>
              </a:solidFill>
            </a:rPr>
            <a:t>AL Finans</a:t>
          </a:r>
        </a:p>
      </dgm:t>
    </dgm:pt>
    <dgm:pt modelId="{A25450B5-73F4-4C90-9D22-1BE30B712AEB}" type="parTrans" cxnId="{57C5642C-A4F0-48C8-A779-E99120E67DFE}">
      <dgm:prSet/>
      <dgm:spPr/>
      <dgm:t>
        <a:bodyPr/>
        <a:lstStyle/>
        <a:p>
          <a:endParaRPr lang="da-DK"/>
        </a:p>
      </dgm:t>
    </dgm:pt>
    <dgm:pt modelId="{8A1CAB27-2842-4EE0-BF8F-AA12A8C90783}" type="sibTrans" cxnId="{57C5642C-A4F0-48C8-A779-E99120E67DFE}">
      <dgm:prSet/>
      <dgm:spPr/>
      <dgm:t>
        <a:bodyPr/>
        <a:lstStyle/>
        <a:p>
          <a:endParaRPr lang="da-DK"/>
        </a:p>
      </dgm:t>
    </dgm:pt>
    <dgm:pt modelId="{B135EE58-0FA0-49C5-A61C-29E9202D0328}">
      <dgm:prSet phldrT="[Tekst]" custT="1"/>
      <dgm:spPr>
        <a:solidFill>
          <a:srgbClr val="EDEDED"/>
        </a:solidFill>
      </dgm:spPr>
      <dgm:t>
        <a:bodyPr/>
        <a:lstStyle/>
        <a:p>
          <a:r>
            <a:rPr lang="da-DK" sz="1800">
              <a:solidFill>
                <a:sysClr val="windowText" lastClr="000000"/>
              </a:solidFill>
            </a:rPr>
            <a:t>4. Context</a:t>
          </a:r>
        </a:p>
      </dgm:t>
    </dgm:pt>
    <dgm:pt modelId="{439CEBAA-70C8-4867-BC88-077082A430B6}" type="parTrans" cxnId="{E0E8AC2D-F48C-4A15-A044-28AC5270AC02}">
      <dgm:prSet/>
      <dgm:spPr/>
      <dgm:t>
        <a:bodyPr/>
        <a:lstStyle/>
        <a:p>
          <a:endParaRPr lang="da-DK"/>
        </a:p>
      </dgm:t>
    </dgm:pt>
    <dgm:pt modelId="{015C63D9-B7FC-469A-96CD-EEFC4160459F}" type="sibTrans" cxnId="{E0E8AC2D-F48C-4A15-A044-28AC5270AC02}">
      <dgm:prSet/>
      <dgm:spPr/>
      <dgm:t>
        <a:bodyPr/>
        <a:lstStyle/>
        <a:p>
          <a:endParaRPr lang="da-DK"/>
        </a:p>
      </dgm:t>
    </dgm:pt>
    <dgm:pt modelId="{D4FD3110-DB9B-4F15-9EAF-5FC97EC0DD7E}">
      <dgm:prSet phldrT="[Tekst]" custT="1"/>
      <dgm:spPr/>
      <dgm:t>
        <a:bodyPr anchor="ctr"/>
        <a:lstStyle/>
        <a:p>
          <a:pPr algn="r"/>
          <a:r>
            <a:rPr lang="da-DK" sz="1000">
              <a:solidFill>
                <a:sysClr val="windowText" lastClr="000000"/>
              </a:solidFill>
            </a:rPr>
            <a:t>Relevans til den kontekst, som Arbejdernes Landsbank og </a:t>
          </a:r>
          <a:br>
            <a:rPr lang="da-DK" sz="1000">
              <a:solidFill>
                <a:sysClr val="windowText" lastClr="000000"/>
              </a:solidFill>
            </a:rPr>
          </a:br>
          <a:r>
            <a:rPr lang="da-DK" sz="1000">
              <a:solidFill>
                <a:sysClr val="windowText" lastClr="000000"/>
              </a:solidFill>
            </a:rPr>
            <a:t>AL Finans opererer i</a:t>
          </a:r>
        </a:p>
      </dgm:t>
    </dgm:pt>
    <dgm:pt modelId="{45E91432-0E6F-4D16-B2BB-9A9833E51E70}" type="parTrans" cxnId="{DE8DBFEB-5408-4431-87DA-342636E1435A}">
      <dgm:prSet/>
      <dgm:spPr/>
      <dgm:t>
        <a:bodyPr/>
        <a:lstStyle/>
        <a:p>
          <a:endParaRPr lang="da-DK"/>
        </a:p>
      </dgm:t>
    </dgm:pt>
    <dgm:pt modelId="{C3DA408C-421B-4A23-A398-0485CA813B68}" type="sibTrans" cxnId="{DE8DBFEB-5408-4431-87DA-342636E1435A}">
      <dgm:prSet/>
      <dgm:spPr/>
      <dgm:t>
        <a:bodyPr/>
        <a:lstStyle/>
        <a:p>
          <a:endParaRPr lang="da-DK"/>
        </a:p>
      </dgm:t>
    </dgm:pt>
    <dgm:pt modelId="{E733F4DF-F7AD-46A1-B050-12DE2B255890}">
      <dgm:prSet custT="1"/>
      <dgm:spPr>
        <a:solidFill>
          <a:srgbClr val="EDEDED"/>
        </a:solidFill>
      </dgm:spPr>
      <dgm:t>
        <a:bodyPr/>
        <a:lstStyle/>
        <a:p>
          <a:r>
            <a:rPr lang="da-DK" sz="1800">
              <a:solidFill>
                <a:sysClr val="windowText" lastClr="000000"/>
              </a:solidFill>
            </a:rPr>
            <a:t>3. Impact</a:t>
          </a:r>
        </a:p>
      </dgm:t>
    </dgm:pt>
    <dgm:pt modelId="{F627E4FB-65BF-4493-BB25-CE8298DAB6C2}" type="parTrans" cxnId="{D20BEE59-652E-4F66-B17E-F49F7D19C395}">
      <dgm:prSet/>
      <dgm:spPr/>
      <dgm:t>
        <a:bodyPr/>
        <a:lstStyle/>
        <a:p>
          <a:endParaRPr lang="da-DK"/>
        </a:p>
      </dgm:t>
    </dgm:pt>
    <dgm:pt modelId="{A314E581-96AD-44DD-998A-5B45913AF802}" type="sibTrans" cxnId="{D20BEE59-652E-4F66-B17E-F49F7D19C395}">
      <dgm:prSet/>
      <dgm:spPr/>
      <dgm:t>
        <a:bodyPr/>
        <a:lstStyle/>
        <a:p>
          <a:endParaRPr lang="da-DK"/>
        </a:p>
      </dgm:t>
    </dgm:pt>
    <dgm:pt modelId="{0E545AE3-5267-445F-BA03-02A4A5C5FD6D}">
      <dgm:prSet custT="1"/>
      <dgm:spPr>
        <a:solidFill>
          <a:srgbClr val="EDEDED"/>
        </a:solidFill>
      </dgm:spPr>
      <dgm:t>
        <a:bodyPr/>
        <a:lstStyle/>
        <a:p>
          <a:r>
            <a:rPr lang="da-DK" sz="1800">
              <a:solidFill>
                <a:sysClr val="windowText" lastClr="000000"/>
              </a:solidFill>
            </a:rPr>
            <a:t>5. Salience</a:t>
          </a:r>
        </a:p>
      </dgm:t>
    </dgm:pt>
    <dgm:pt modelId="{4B02B955-02A3-41EE-B81F-8D3E1F6A971C}" type="parTrans" cxnId="{080E6064-889E-42CA-9F0E-9972F92F5E0D}">
      <dgm:prSet/>
      <dgm:spPr/>
      <dgm:t>
        <a:bodyPr/>
        <a:lstStyle/>
        <a:p>
          <a:endParaRPr lang="da-DK"/>
        </a:p>
      </dgm:t>
    </dgm:pt>
    <dgm:pt modelId="{44190701-B1A3-48F6-A897-2395DDC8C12A}" type="sibTrans" cxnId="{080E6064-889E-42CA-9F0E-9972F92F5E0D}">
      <dgm:prSet/>
      <dgm:spPr/>
      <dgm:t>
        <a:bodyPr/>
        <a:lstStyle/>
        <a:p>
          <a:endParaRPr lang="da-DK"/>
        </a:p>
      </dgm:t>
    </dgm:pt>
    <dgm:pt modelId="{2E50FDFD-2014-432C-96DA-61E332C1766C}">
      <dgm:prSet custT="1"/>
      <dgm:spPr>
        <a:solidFill>
          <a:srgbClr val="EDEDED"/>
        </a:solidFill>
      </dgm:spPr>
      <dgm:t>
        <a:bodyPr anchor="ctr"/>
        <a:lstStyle/>
        <a:p>
          <a:pPr algn="r"/>
          <a:r>
            <a:rPr lang="da-DK" sz="1000">
              <a:solidFill>
                <a:sysClr val="windowText" lastClr="000000"/>
              </a:solidFill>
            </a:rPr>
            <a:t>Identifikation af potentielle impact områder i Arbejdernes Landsbank og </a:t>
          </a:r>
          <a:br>
            <a:rPr lang="da-DK" sz="1000">
              <a:solidFill>
                <a:sysClr val="windowText" lastClr="000000"/>
              </a:solidFill>
            </a:rPr>
          </a:br>
          <a:r>
            <a:rPr lang="da-DK" sz="1000">
              <a:solidFill>
                <a:sysClr val="windowText" lastClr="000000"/>
              </a:solidFill>
            </a:rPr>
            <a:t>AL Finans</a:t>
          </a:r>
        </a:p>
      </dgm:t>
    </dgm:pt>
    <dgm:pt modelId="{98361001-CD3D-4215-B83A-9228FBACFEC2}" type="parTrans" cxnId="{1FA1E1D7-7326-4204-A346-061C76B43FD5}">
      <dgm:prSet/>
      <dgm:spPr/>
      <dgm:t>
        <a:bodyPr/>
        <a:lstStyle/>
        <a:p>
          <a:endParaRPr lang="da-DK"/>
        </a:p>
      </dgm:t>
    </dgm:pt>
    <dgm:pt modelId="{1BFB1ACB-3D05-4274-BF3B-B0055D9D4197}" type="sibTrans" cxnId="{1FA1E1D7-7326-4204-A346-061C76B43FD5}">
      <dgm:prSet/>
      <dgm:spPr/>
      <dgm:t>
        <a:bodyPr/>
        <a:lstStyle/>
        <a:p>
          <a:endParaRPr lang="da-DK"/>
        </a:p>
      </dgm:t>
    </dgm:pt>
    <dgm:pt modelId="{96E2A57B-D4F5-4ACA-AA4A-175A54C98D7D}">
      <dgm:prSet custT="1"/>
      <dgm:spPr>
        <a:solidFill>
          <a:srgbClr val="EDEDED"/>
        </a:solidFill>
      </dgm:spPr>
      <dgm:t>
        <a:bodyPr anchor="ctr"/>
        <a:lstStyle/>
        <a:p>
          <a:pPr algn="r"/>
          <a:r>
            <a:rPr lang="da-DK" sz="1000">
              <a:solidFill>
                <a:sysClr val="windowText" lastClr="000000"/>
              </a:solidFill>
            </a:rPr>
            <a:t>Kvantifikation af væsentligste impact område i Arbejdernes Landsbank og </a:t>
          </a:r>
          <a:br>
            <a:rPr lang="da-DK" sz="1000">
              <a:solidFill>
                <a:sysClr val="windowText" lastClr="000000"/>
              </a:solidFill>
            </a:rPr>
          </a:br>
          <a:r>
            <a:rPr lang="da-DK" sz="1000">
              <a:solidFill>
                <a:sysClr val="windowText" lastClr="000000"/>
              </a:solidFill>
            </a:rPr>
            <a:t>AL Finans</a:t>
          </a:r>
        </a:p>
      </dgm:t>
    </dgm:pt>
    <dgm:pt modelId="{73A5AF3E-4C59-4DAD-BC52-65984905C5A8}" type="parTrans" cxnId="{38A5C5CB-EC36-4262-8CB4-2572F18FD6D8}">
      <dgm:prSet/>
      <dgm:spPr/>
      <dgm:t>
        <a:bodyPr/>
        <a:lstStyle/>
        <a:p>
          <a:endParaRPr lang="da-DK"/>
        </a:p>
      </dgm:t>
    </dgm:pt>
    <dgm:pt modelId="{D3944DEB-B182-4295-A53B-981F49C68867}" type="sibTrans" cxnId="{38A5C5CB-EC36-4262-8CB4-2572F18FD6D8}">
      <dgm:prSet/>
      <dgm:spPr/>
      <dgm:t>
        <a:bodyPr/>
        <a:lstStyle/>
        <a:p>
          <a:endParaRPr lang="da-DK"/>
        </a:p>
      </dgm:t>
    </dgm:pt>
    <dgm:pt modelId="{A8719610-3598-4E09-842A-A94F75C66AC5}" type="pres">
      <dgm:prSet presAssocID="{A4721F7E-E93B-40B1-8DA3-79EAEBC7F696}" presName="Name0" presStyleCnt="0">
        <dgm:presLayoutVars>
          <dgm:dir/>
          <dgm:animLvl val="lvl"/>
          <dgm:resizeHandles val="exact"/>
        </dgm:presLayoutVars>
      </dgm:prSet>
      <dgm:spPr/>
    </dgm:pt>
    <dgm:pt modelId="{B2B36247-CA32-42ED-BCF1-42BA281DFAB4}" type="pres">
      <dgm:prSet presAssocID="{0BBD1850-5827-4760-85DB-C7C85D885F82}" presName="compositeNode" presStyleCnt="0">
        <dgm:presLayoutVars>
          <dgm:bulletEnabled val="1"/>
        </dgm:presLayoutVars>
      </dgm:prSet>
      <dgm:spPr/>
    </dgm:pt>
    <dgm:pt modelId="{545ED511-B380-4140-9C1E-068C33BC2020}" type="pres">
      <dgm:prSet presAssocID="{0BBD1850-5827-4760-85DB-C7C85D885F82}" presName="bgRect" presStyleLbl="node1" presStyleIdx="0" presStyleCnt="5"/>
      <dgm:spPr/>
    </dgm:pt>
    <dgm:pt modelId="{7A8F8258-2B29-496D-A3A1-87E12E8399D7}" type="pres">
      <dgm:prSet presAssocID="{0BBD1850-5827-4760-85DB-C7C85D885F82}" presName="parentNode" presStyleLbl="node1" presStyleIdx="0" presStyleCnt="5">
        <dgm:presLayoutVars>
          <dgm:chMax val="0"/>
          <dgm:bulletEnabled val="1"/>
        </dgm:presLayoutVars>
      </dgm:prSet>
      <dgm:spPr/>
    </dgm:pt>
    <dgm:pt modelId="{0104C1AC-B811-401A-BFCD-0FFC86C74418}" type="pres">
      <dgm:prSet presAssocID="{0BBD1850-5827-4760-85DB-C7C85D885F82}" presName="childNode" presStyleLbl="node1" presStyleIdx="0" presStyleCnt="5">
        <dgm:presLayoutVars>
          <dgm:bulletEnabled val="1"/>
        </dgm:presLayoutVars>
      </dgm:prSet>
      <dgm:spPr/>
    </dgm:pt>
    <dgm:pt modelId="{021245A6-7BDC-44DA-BBC5-3BE7503E4986}" type="pres">
      <dgm:prSet presAssocID="{B9CD5067-4470-46C9-A86B-E7A031AA9464}" presName="hSp" presStyleCnt="0"/>
      <dgm:spPr/>
    </dgm:pt>
    <dgm:pt modelId="{9805960B-8518-4A08-AA1B-0967CE428FC2}" type="pres">
      <dgm:prSet presAssocID="{B9CD5067-4470-46C9-A86B-E7A031AA9464}" presName="vProcSp" presStyleCnt="0"/>
      <dgm:spPr/>
    </dgm:pt>
    <dgm:pt modelId="{C5A46BDC-D638-44E8-BC0C-5F02191BAD53}" type="pres">
      <dgm:prSet presAssocID="{B9CD5067-4470-46C9-A86B-E7A031AA9464}" presName="vSp1" presStyleCnt="0"/>
      <dgm:spPr/>
    </dgm:pt>
    <dgm:pt modelId="{1F947C50-7F5C-46C2-BC94-92458C20C8E0}" type="pres">
      <dgm:prSet presAssocID="{B9CD5067-4470-46C9-A86B-E7A031AA9464}" presName="simulatedConn" presStyleLbl="solidFgAcc1" presStyleIdx="0" presStyleCnt="4"/>
      <dgm:spPr>
        <a:solidFill>
          <a:srgbClr val="AF1E2D"/>
        </a:solidFill>
        <a:ln>
          <a:noFill/>
        </a:ln>
      </dgm:spPr>
    </dgm:pt>
    <dgm:pt modelId="{B4C9F8B9-4477-453B-A26D-402F355F6481}" type="pres">
      <dgm:prSet presAssocID="{B9CD5067-4470-46C9-A86B-E7A031AA9464}" presName="vSp2" presStyleCnt="0"/>
      <dgm:spPr/>
    </dgm:pt>
    <dgm:pt modelId="{724F5B3C-3F24-4C2B-A97E-6B1BF4AC9C90}" type="pres">
      <dgm:prSet presAssocID="{B9CD5067-4470-46C9-A86B-E7A031AA9464}" presName="sibTrans" presStyleCnt="0"/>
      <dgm:spPr/>
    </dgm:pt>
    <dgm:pt modelId="{DD19CA69-A4FC-48AA-8AC8-0E9D270B78E3}" type="pres">
      <dgm:prSet presAssocID="{2827A30D-D6FA-4C42-BFDE-EC155341A649}" presName="compositeNode" presStyleCnt="0">
        <dgm:presLayoutVars>
          <dgm:bulletEnabled val="1"/>
        </dgm:presLayoutVars>
      </dgm:prSet>
      <dgm:spPr/>
    </dgm:pt>
    <dgm:pt modelId="{61D541E7-2918-4D8D-9E4C-9BEDA0F31435}" type="pres">
      <dgm:prSet presAssocID="{2827A30D-D6FA-4C42-BFDE-EC155341A649}" presName="bgRect" presStyleLbl="node1" presStyleIdx="1" presStyleCnt="5"/>
      <dgm:spPr/>
    </dgm:pt>
    <dgm:pt modelId="{72A1AEC2-A695-4B85-9D7D-D8039B3207B6}" type="pres">
      <dgm:prSet presAssocID="{2827A30D-D6FA-4C42-BFDE-EC155341A649}" presName="parentNode" presStyleLbl="node1" presStyleIdx="1" presStyleCnt="5">
        <dgm:presLayoutVars>
          <dgm:chMax val="0"/>
          <dgm:bulletEnabled val="1"/>
        </dgm:presLayoutVars>
      </dgm:prSet>
      <dgm:spPr/>
    </dgm:pt>
    <dgm:pt modelId="{33B0EF2A-7CAB-44D3-9065-43BD28DE9C13}" type="pres">
      <dgm:prSet presAssocID="{2827A30D-D6FA-4C42-BFDE-EC155341A649}" presName="childNode" presStyleLbl="node1" presStyleIdx="1" presStyleCnt="5">
        <dgm:presLayoutVars>
          <dgm:bulletEnabled val="1"/>
        </dgm:presLayoutVars>
      </dgm:prSet>
      <dgm:spPr/>
    </dgm:pt>
    <dgm:pt modelId="{594FDBEC-3905-48C8-93B7-6FCC7EE5059F}" type="pres">
      <dgm:prSet presAssocID="{67232928-560C-465E-BD2C-A0B7E07FAD49}" presName="hSp" presStyleCnt="0"/>
      <dgm:spPr/>
    </dgm:pt>
    <dgm:pt modelId="{BA6D2796-AE81-4D84-BFA0-C66488D1E8E7}" type="pres">
      <dgm:prSet presAssocID="{67232928-560C-465E-BD2C-A0B7E07FAD49}" presName="vProcSp" presStyleCnt="0"/>
      <dgm:spPr/>
    </dgm:pt>
    <dgm:pt modelId="{B8E83387-DEE7-4E4B-BCCC-5F75C85C883E}" type="pres">
      <dgm:prSet presAssocID="{67232928-560C-465E-BD2C-A0B7E07FAD49}" presName="vSp1" presStyleCnt="0"/>
      <dgm:spPr/>
    </dgm:pt>
    <dgm:pt modelId="{66780FEE-6776-473B-A315-A40CCF2988C9}" type="pres">
      <dgm:prSet presAssocID="{67232928-560C-465E-BD2C-A0B7E07FAD49}" presName="simulatedConn" presStyleLbl="solidFgAcc1" presStyleIdx="1" presStyleCnt="4"/>
      <dgm:spPr>
        <a:solidFill>
          <a:srgbClr val="AF1E2D"/>
        </a:solidFill>
        <a:ln>
          <a:noFill/>
        </a:ln>
      </dgm:spPr>
    </dgm:pt>
    <dgm:pt modelId="{DC910B2F-7ED9-432E-B5EA-6756CEBDB050}" type="pres">
      <dgm:prSet presAssocID="{67232928-560C-465E-BD2C-A0B7E07FAD49}" presName="vSp2" presStyleCnt="0"/>
      <dgm:spPr/>
    </dgm:pt>
    <dgm:pt modelId="{511C5472-2F92-4EC7-BE56-69923C15DBD2}" type="pres">
      <dgm:prSet presAssocID="{67232928-560C-465E-BD2C-A0B7E07FAD49}" presName="sibTrans" presStyleCnt="0"/>
      <dgm:spPr/>
    </dgm:pt>
    <dgm:pt modelId="{6261E1C0-D281-43AF-9B07-3AC64ADE6CE5}" type="pres">
      <dgm:prSet presAssocID="{E733F4DF-F7AD-46A1-B050-12DE2B255890}" presName="compositeNode" presStyleCnt="0">
        <dgm:presLayoutVars>
          <dgm:bulletEnabled val="1"/>
        </dgm:presLayoutVars>
      </dgm:prSet>
      <dgm:spPr/>
    </dgm:pt>
    <dgm:pt modelId="{0EFCD194-D65F-42CC-A8B3-996B09F04FFF}" type="pres">
      <dgm:prSet presAssocID="{E733F4DF-F7AD-46A1-B050-12DE2B255890}" presName="bgRect" presStyleLbl="node1" presStyleIdx="2" presStyleCnt="5"/>
      <dgm:spPr/>
    </dgm:pt>
    <dgm:pt modelId="{6AEB6FCA-988A-45DE-9AC0-E51BB7DD5724}" type="pres">
      <dgm:prSet presAssocID="{E733F4DF-F7AD-46A1-B050-12DE2B255890}" presName="parentNode" presStyleLbl="node1" presStyleIdx="2" presStyleCnt="5">
        <dgm:presLayoutVars>
          <dgm:chMax val="0"/>
          <dgm:bulletEnabled val="1"/>
        </dgm:presLayoutVars>
      </dgm:prSet>
      <dgm:spPr/>
    </dgm:pt>
    <dgm:pt modelId="{CF0802D8-37BE-436B-9BAA-F837A1D9AFA8}" type="pres">
      <dgm:prSet presAssocID="{E733F4DF-F7AD-46A1-B050-12DE2B255890}" presName="childNode" presStyleLbl="node1" presStyleIdx="2" presStyleCnt="5">
        <dgm:presLayoutVars>
          <dgm:bulletEnabled val="1"/>
        </dgm:presLayoutVars>
      </dgm:prSet>
      <dgm:spPr/>
    </dgm:pt>
    <dgm:pt modelId="{F1991E6A-E05E-4E97-A607-1D899D7E79F0}" type="pres">
      <dgm:prSet presAssocID="{A314E581-96AD-44DD-998A-5B45913AF802}" presName="hSp" presStyleCnt="0"/>
      <dgm:spPr/>
    </dgm:pt>
    <dgm:pt modelId="{159D3C21-AA67-4649-87AF-FA2FBC9DA11E}" type="pres">
      <dgm:prSet presAssocID="{A314E581-96AD-44DD-998A-5B45913AF802}" presName="vProcSp" presStyleCnt="0"/>
      <dgm:spPr/>
    </dgm:pt>
    <dgm:pt modelId="{79861F91-A2F5-4824-BD5A-075B197B2BE3}" type="pres">
      <dgm:prSet presAssocID="{A314E581-96AD-44DD-998A-5B45913AF802}" presName="vSp1" presStyleCnt="0"/>
      <dgm:spPr/>
    </dgm:pt>
    <dgm:pt modelId="{CF1B1C43-AF79-42D1-B0CC-6660D56CF774}" type="pres">
      <dgm:prSet presAssocID="{A314E581-96AD-44DD-998A-5B45913AF802}" presName="simulatedConn" presStyleLbl="solidFgAcc1" presStyleIdx="2" presStyleCnt="4"/>
      <dgm:spPr>
        <a:solidFill>
          <a:srgbClr val="AF1E2D"/>
        </a:solidFill>
        <a:ln>
          <a:noFill/>
        </a:ln>
      </dgm:spPr>
    </dgm:pt>
    <dgm:pt modelId="{97E20BAE-F153-42C2-93D3-5AE0C78A296E}" type="pres">
      <dgm:prSet presAssocID="{A314E581-96AD-44DD-998A-5B45913AF802}" presName="vSp2" presStyleCnt="0"/>
      <dgm:spPr/>
    </dgm:pt>
    <dgm:pt modelId="{6FD572F6-0B05-4256-B409-8CC825507413}" type="pres">
      <dgm:prSet presAssocID="{A314E581-96AD-44DD-998A-5B45913AF802}" presName="sibTrans" presStyleCnt="0"/>
      <dgm:spPr/>
    </dgm:pt>
    <dgm:pt modelId="{F6CF334B-75D4-402A-960F-AE09C1CAED22}" type="pres">
      <dgm:prSet presAssocID="{B135EE58-0FA0-49C5-A61C-29E9202D0328}" presName="compositeNode" presStyleCnt="0">
        <dgm:presLayoutVars>
          <dgm:bulletEnabled val="1"/>
        </dgm:presLayoutVars>
      </dgm:prSet>
      <dgm:spPr/>
    </dgm:pt>
    <dgm:pt modelId="{58B920D6-4B44-4046-BD1F-2779B3547247}" type="pres">
      <dgm:prSet presAssocID="{B135EE58-0FA0-49C5-A61C-29E9202D0328}" presName="bgRect" presStyleLbl="node1" presStyleIdx="3" presStyleCnt="5"/>
      <dgm:spPr/>
    </dgm:pt>
    <dgm:pt modelId="{A8E8D2A9-DC23-4B72-A1E7-083C3FF096DD}" type="pres">
      <dgm:prSet presAssocID="{B135EE58-0FA0-49C5-A61C-29E9202D0328}" presName="parentNode" presStyleLbl="node1" presStyleIdx="3" presStyleCnt="5">
        <dgm:presLayoutVars>
          <dgm:chMax val="0"/>
          <dgm:bulletEnabled val="1"/>
        </dgm:presLayoutVars>
      </dgm:prSet>
      <dgm:spPr/>
    </dgm:pt>
    <dgm:pt modelId="{FD615C4C-7F28-49CE-890B-A3BB0C7DDF43}" type="pres">
      <dgm:prSet presAssocID="{B135EE58-0FA0-49C5-A61C-29E9202D0328}" presName="childNode" presStyleLbl="node1" presStyleIdx="3" presStyleCnt="5">
        <dgm:presLayoutVars>
          <dgm:bulletEnabled val="1"/>
        </dgm:presLayoutVars>
      </dgm:prSet>
      <dgm:spPr/>
    </dgm:pt>
    <dgm:pt modelId="{2D488A1C-0C52-4273-A9DD-1AE058D44827}" type="pres">
      <dgm:prSet presAssocID="{015C63D9-B7FC-469A-96CD-EEFC4160459F}" presName="hSp" presStyleCnt="0"/>
      <dgm:spPr/>
    </dgm:pt>
    <dgm:pt modelId="{58246D45-0F6D-4DE0-8A57-994FB486DACD}" type="pres">
      <dgm:prSet presAssocID="{015C63D9-B7FC-469A-96CD-EEFC4160459F}" presName="vProcSp" presStyleCnt="0"/>
      <dgm:spPr/>
    </dgm:pt>
    <dgm:pt modelId="{B2A4B521-24E2-4241-A80E-05D19194ACA4}" type="pres">
      <dgm:prSet presAssocID="{015C63D9-B7FC-469A-96CD-EEFC4160459F}" presName="vSp1" presStyleCnt="0"/>
      <dgm:spPr/>
    </dgm:pt>
    <dgm:pt modelId="{874ADD66-552A-4DDA-97B5-FE99080DB240}" type="pres">
      <dgm:prSet presAssocID="{015C63D9-B7FC-469A-96CD-EEFC4160459F}" presName="simulatedConn" presStyleLbl="solidFgAcc1" presStyleIdx="3" presStyleCnt="4"/>
      <dgm:spPr>
        <a:solidFill>
          <a:srgbClr val="AF1E2D"/>
        </a:solidFill>
        <a:ln>
          <a:noFill/>
        </a:ln>
      </dgm:spPr>
    </dgm:pt>
    <dgm:pt modelId="{94B75EDC-B58D-4CBC-8CF0-A19D7206A049}" type="pres">
      <dgm:prSet presAssocID="{015C63D9-B7FC-469A-96CD-EEFC4160459F}" presName="vSp2" presStyleCnt="0"/>
      <dgm:spPr/>
    </dgm:pt>
    <dgm:pt modelId="{AE49D9E2-84C8-4177-905C-92CC0C399379}" type="pres">
      <dgm:prSet presAssocID="{015C63D9-B7FC-469A-96CD-EEFC4160459F}" presName="sibTrans" presStyleCnt="0"/>
      <dgm:spPr/>
    </dgm:pt>
    <dgm:pt modelId="{1C8CBF9D-1060-43B2-AFCD-DA643BD93181}" type="pres">
      <dgm:prSet presAssocID="{0E545AE3-5267-445F-BA03-02A4A5C5FD6D}" presName="compositeNode" presStyleCnt="0">
        <dgm:presLayoutVars>
          <dgm:bulletEnabled val="1"/>
        </dgm:presLayoutVars>
      </dgm:prSet>
      <dgm:spPr/>
    </dgm:pt>
    <dgm:pt modelId="{B13AAD14-4D0B-42DE-A002-42A7447CD766}" type="pres">
      <dgm:prSet presAssocID="{0E545AE3-5267-445F-BA03-02A4A5C5FD6D}" presName="bgRect" presStyleLbl="node1" presStyleIdx="4" presStyleCnt="5"/>
      <dgm:spPr/>
    </dgm:pt>
    <dgm:pt modelId="{1C7F7166-B256-428D-A161-04F70A720CBC}" type="pres">
      <dgm:prSet presAssocID="{0E545AE3-5267-445F-BA03-02A4A5C5FD6D}" presName="parentNode" presStyleLbl="node1" presStyleIdx="4" presStyleCnt="5">
        <dgm:presLayoutVars>
          <dgm:chMax val="0"/>
          <dgm:bulletEnabled val="1"/>
        </dgm:presLayoutVars>
      </dgm:prSet>
      <dgm:spPr/>
    </dgm:pt>
    <dgm:pt modelId="{60E2C82A-FAC7-4F63-9026-442CFFAE81A8}" type="pres">
      <dgm:prSet presAssocID="{0E545AE3-5267-445F-BA03-02A4A5C5FD6D}" presName="childNode" presStyleLbl="node1" presStyleIdx="4" presStyleCnt="5">
        <dgm:presLayoutVars>
          <dgm:bulletEnabled val="1"/>
        </dgm:presLayoutVars>
      </dgm:prSet>
      <dgm:spPr/>
    </dgm:pt>
  </dgm:ptLst>
  <dgm:cxnLst>
    <dgm:cxn modelId="{4E45F002-CA83-43D6-837D-7B66D922B3E7}" type="presOf" srcId="{2827A30D-D6FA-4C42-BFDE-EC155341A649}" destId="{72A1AEC2-A695-4B85-9D7D-D8039B3207B6}" srcOrd="1" destOrd="0" presId="urn:microsoft.com/office/officeart/2005/8/layout/hProcess7"/>
    <dgm:cxn modelId="{EA789124-9C60-4755-B14F-CC2C05EDA612}" type="presOf" srcId="{E733F4DF-F7AD-46A1-B050-12DE2B255890}" destId="{0EFCD194-D65F-42CC-A8B3-996B09F04FFF}" srcOrd="0" destOrd="0" presId="urn:microsoft.com/office/officeart/2005/8/layout/hProcess7"/>
    <dgm:cxn modelId="{32F5462A-F6C2-48A2-99DA-0471B6BF3735}" srcId="{A4721F7E-E93B-40B1-8DA3-79EAEBC7F696}" destId="{2827A30D-D6FA-4C42-BFDE-EC155341A649}" srcOrd="1" destOrd="0" parTransId="{5C0F2C80-3227-464E-8875-C5C2F14D877C}" sibTransId="{67232928-560C-465E-BD2C-A0B7E07FAD49}"/>
    <dgm:cxn modelId="{57C5642C-A4F0-48C8-A779-E99120E67DFE}" srcId="{2827A30D-D6FA-4C42-BFDE-EC155341A649}" destId="{D726396E-B255-4CA2-BDF2-18C5F6658B4F}" srcOrd="0" destOrd="0" parTransId="{A25450B5-73F4-4C90-9D22-1BE30B712AEB}" sibTransId="{8A1CAB27-2842-4EE0-BF8F-AA12A8C90783}"/>
    <dgm:cxn modelId="{E0E8AC2D-F48C-4A15-A044-28AC5270AC02}" srcId="{A4721F7E-E93B-40B1-8DA3-79EAEBC7F696}" destId="{B135EE58-0FA0-49C5-A61C-29E9202D0328}" srcOrd="3" destOrd="0" parTransId="{439CEBAA-70C8-4867-BC88-077082A430B6}" sibTransId="{015C63D9-B7FC-469A-96CD-EEFC4160459F}"/>
    <dgm:cxn modelId="{866F432E-8615-4B75-9730-7DD9F72CE8EE}" type="presOf" srcId="{2827A30D-D6FA-4C42-BFDE-EC155341A649}" destId="{61D541E7-2918-4D8D-9E4C-9BEDA0F31435}" srcOrd="0" destOrd="0" presId="urn:microsoft.com/office/officeart/2005/8/layout/hProcess7"/>
    <dgm:cxn modelId="{FF614537-6389-495D-835E-040671E2D2C7}" type="presOf" srcId="{D4FD3110-DB9B-4F15-9EAF-5FC97EC0DD7E}" destId="{FD615C4C-7F28-49CE-890B-A3BB0C7DDF43}" srcOrd="0" destOrd="0" presId="urn:microsoft.com/office/officeart/2005/8/layout/hProcess7"/>
    <dgm:cxn modelId="{4394EF60-5D23-40A1-8160-7A261051D778}" type="presOf" srcId="{B135EE58-0FA0-49C5-A61C-29E9202D0328}" destId="{58B920D6-4B44-4046-BD1F-2779B3547247}" srcOrd="0" destOrd="0" presId="urn:microsoft.com/office/officeart/2005/8/layout/hProcess7"/>
    <dgm:cxn modelId="{080E6064-889E-42CA-9F0E-9972F92F5E0D}" srcId="{A4721F7E-E93B-40B1-8DA3-79EAEBC7F696}" destId="{0E545AE3-5267-445F-BA03-02A4A5C5FD6D}" srcOrd="4" destOrd="0" parTransId="{4B02B955-02A3-41EE-B81F-8D3E1F6A971C}" sibTransId="{44190701-B1A3-48F6-A897-2395DDC8C12A}"/>
    <dgm:cxn modelId="{C89A8B45-3067-41D5-AF60-59A565EB5AAA}" type="presOf" srcId="{D726396E-B255-4CA2-BDF2-18C5F6658B4F}" destId="{33B0EF2A-7CAB-44D3-9065-43BD28DE9C13}" srcOrd="0" destOrd="0" presId="urn:microsoft.com/office/officeart/2005/8/layout/hProcess7"/>
    <dgm:cxn modelId="{74317B53-2BA7-413A-83EC-ED4AA0AB4609}" type="presOf" srcId="{0BBD1850-5827-4760-85DB-C7C85D885F82}" destId="{7A8F8258-2B29-496D-A3A1-87E12E8399D7}" srcOrd="1" destOrd="0" presId="urn:microsoft.com/office/officeart/2005/8/layout/hProcess7"/>
    <dgm:cxn modelId="{E54DDE57-1749-4DF8-8D2C-DE409F63208A}" type="presOf" srcId="{E733F4DF-F7AD-46A1-B050-12DE2B255890}" destId="{6AEB6FCA-988A-45DE-9AC0-E51BB7DD5724}" srcOrd="1" destOrd="0" presId="urn:microsoft.com/office/officeart/2005/8/layout/hProcess7"/>
    <dgm:cxn modelId="{D20BEE59-652E-4F66-B17E-F49F7D19C395}" srcId="{A4721F7E-E93B-40B1-8DA3-79EAEBC7F696}" destId="{E733F4DF-F7AD-46A1-B050-12DE2B255890}" srcOrd="2" destOrd="0" parTransId="{F627E4FB-65BF-4493-BB25-CE8298DAB6C2}" sibTransId="{A314E581-96AD-44DD-998A-5B45913AF802}"/>
    <dgm:cxn modelId="{C8781A8C-39BA-46AD-803A-33DD10FD5D8E}" type="presOf" srcId="{2E50FDFD-2014-432C-96DA-61E332C1766C}" destId="{CF0802D8-37BE-436B-9BAA-F837A1D9AFA8}" srcOrd="0" destOrd="0" presId="urn:microsoft.com/office/officeart/2005/8/layout/hProcess7"/>
    <dgm:cxn modelId="{3F8637A4-C23F-4BED-89A1-BE20E644AC1E}" srcId="{A4721F7E-E93B-40B1-8DA3-79EAEBC7F696}" destId="{0BBD1850-5827-4760-85DB-C7C85D885F82}" srcOrd="0" destOrd="0" parTransId="{D4CBA652-23E6-40FF-B65D-15B38E3A28F2}" sibTransId="{B9CD5067-4470-46C9-A86B-E7A031AA9464}"/>
    <dgm:cxn modelId="{E1BC5EC8-752F-4000-905D-E60F5F920D22}" type="presOf" srcId="{0E545AE3-5267-445F-BA03-02A4A5C5FD6D}" destId="{1C7F7166-B256-428D-A161-04F70A720CBC}" srcOrd="1" destOrd="0" presId="urn:microsoft.com/office/officeart/2005/8/layout/hProcess7"/>
    <dgm:cxn modelId="{38A5C5CB-EC36-4262-8CB4-2572F18FD6D8}" srcId="{0E545AE3-5267-445F-BA03-02A4A5C5FD6D}" destId="{96E2A57B-D4F5-4ACA-AA4A-175A54C98D7D}" srcOrd="0" destOrd="0" parTransId="{73A5AF3E-4C59-4DAD-BC52-65984905C5A8}" sibTransId="{D3944DEB-B182-4295-A53B-981F49C68867}"/>
    <dgm:cxn modelId="{810046D3-CD6C-4FCF-95A7-273D29D3E668}" type="presOf" srcId="{96E2A57B-D4F5-4ACA-AA4A-175A54C98D7D}" destId="{60E2C82A-FAC7-4F63-9026-442CFFAE81A8}" srcOrd="0" destOrd="0" presId="urn:microsoft.com/office/officeart/2005/8/layout/hProcess7"/>
    <dgm:cxn modelId="{EF7DC8D7-A570-4899-A126-7C650A0966D4}" type="presOf" srcId="{5DDEC32C-B9A6-4DDF-A820-3A5DA4FEE458}" destId="{0104C1AC-B811-401A-BFCD-0FFC86C74418}" srcOrd="0" destOrd="0" presId="urn:microsoft.com/office/officeart/2005/8/layout/hProcess7"/>
    <dgm:cxn modelId="{1FA1E1D7-7326-4204-A346-061C76B43FD5}" srcId="{E733F4DF-F7AD-46A1-B050-12DE2B255890}" destId="{2E50FDFD-2014-432C-96DA-61E332C1766C}" srcOrd="0" destOrd="0" parTransId="{98361001-CD3D-4215-B83A-9228FBACFEC2}" sibTransId="{1BFB1ACB-3D05-4274-BF3B-B0055D9D4197}"/>
    <dgm:cxn modelId="{960427DF-BABA-459A-993F-715B70F4EC40}" type="presOf" srcId="{0BBD1850-5827-4760-85DB-C7C85D885F82}" destId="{545ED511-B380-4140-9C1E-068C33BC2020}" srcOrd="0" destOrd="0" presId="urn:microsoft.com/office/officeart/2005/8/layout/hProcess7"/>
    <dgm:cxn modelId="{FF3717E1-3716-4E36-B6DE-80569BB8CCBA}" type="presOf" srcId="{B135EE58-0FA0-49C5-A61C-29E9202D0328}" destId="{A8E8D2A9-DC23-4B72-A1E7-083C3FF096DD}" srcOrd="1" destOrd="0" presId="urn:microsoft.com/office/officeart/2005/8/layout/hProcess7"/>
    <dgm:cxn modelId="{62FCFDE9-669B-42AA-98E2-BCACBDBFF815}" type="presOf" srcId="{0E545AE3-5267-445F-BA03-02A4A5C5FD6D}" destId="{B13AAD14-4D0B-42DE-A002-42A7447CD766}" srcOrd="0" destOrd="0" presId="urn:microsoft.com/office/officeart/2005/8/layout/hProcess7"/>
    <dgm:cxn modelId="{DE8DBFEB-5408-4431-87DA-342636E1435A}" srcId="{B135EE58-0FA0-49C5-A61C-29E9202D0328}" destId="{D4FD3110-DB9B-4F15-9EAF-5FC97EC0DD7E}" srcOrd="0" destOrd="0" parTransId="{45E91432-0E6F-4D16-B2BB-9A9833E51E70}" sibTransId="{C3DA408C-421B-4A23-A398-0485CA813B68}"/>
    <dgm:cxn modelId="{5E9ED5F6-CC9B-4A59-9C97-AB3823958EA0}" srcId="{0BBD1850-5827-4760-85DB-C7C85D885F82}" destId="{5DDEC32C-B9A6-4DDF-A820-3A5DA4FEE458}" srcOrd="0" destOrd="0" parTransId="{6FC61A3A-55CF-45E3-BA2D-B329F43CF36A}" sibTransId="{808C1073-7059-494F-AECA-3485A544EB5A}"/>
    <dgm:cxn modelId="{579CE9FD-1ECC-48BD-BC03-D4958323A3FA}" type="presOf" srcId="{A4721F7E-E93B-40B1-8DA3-79EAEBC7F696}" destId="{A8719610-3598-4E09-842A-A94F75C66AC5}" srcOrd="0" destOrd="0" presId="urn:microsoft.com/office/officeart/2005/8/layout/hProcess7"/>
    <dgm:cxn modelId="{2476A467-7AD0-4C5D-B965-79B6FF24351F}" type="presParOf" srcId="{A8719610-3598-4E09-842A-A94F75C66AC5}" destId="{B2B36247-CA32-42ED-BCF1-42BA281DFAB4}" srcOrd="0" destOrd="0" presId="urn:microsoft.com/office/officeart/2005/8/layout/hProcess7"/>
    <dgm:cxn modelId="{AA1695F1-9DEC-48FD-B3D7-F7E658151C87}" type="presParOf" srcId="{B2B36247-CA32-42ED-BCF1-42BA281DFAB4}" destId="{545ED511-B380-4140-9C1E-068C33BC2020}" srcOrd="0" destOrd="0" presId="urn:microsoft.com/office/officeart/2005/8/layout/hProcess7"/>
    <dgm:cxn modelId="{1FF03460-6976-4F8F-8164-3F8FF5D5012B}" type="presParOf" srcId="{B2B36247-CA32-42ED-BCF1-42BA281DFAB4}" destId="{7A8F8258-2B29-496D-A3A1-87E12E8399D7}" srcOrd="1" destOrd="0" presId="urn:microsoft.com/office/officeart/2005/8/layout/hProcess7"/>
    <dgm:cxn modelId="{8EE2165B-67FD-4AA1-9710-852BC0C0850D}" type="presParOf" srcId="{B2B36247-CA32-42ED-BCF1-42BA281DFAB4}" destId="{0104C1AC-B811-401A-BFCD-0FFC86C74418}" srcOrd="2" destOrd="0" presId="urn:microsoft.com/office/officeart/2005/8/layout/hProcess7"/>
    <dgm:cxn modelId="{0B18FE90-2A0D-47CA-B71E-23EA1D42308A}" type="presParOf" srcId="{A8719610-3598-4E09-842A-A94F75C66AC5}" destId="{021245A6-7BDC-44DA-BBC5-3BE7503E4986}" srcOrd="1" destOrd="0" presId="urn:microsoft.com/office/officeart/2005/8/layout/hProcess7"/>
    <dgm:cxn modelId="{A13A3CB2-FB8C-49BA-ABB5-0FA92DDBB696}" type="presParOf" srcId="{A8719610-3598-4E09-842A-A94F75C66AC5}" destId="{9805960B-8518-4A08-AA1B-0967CE428FC2}" srcOrd="2" destOrd="0" presId="urn:microsoft.com/office/officeart/2005/8/layout/hProcess7"/>
    <dgm:cxn modelId="{62FFD891-6666-43FE-B7E9-6865BDEB84A4}" type="presParOf" srcId="{9805960B-8518-4A08-AA1B-0967CE428FC2}" destId="{C5A46BDC-D638-44E8-BC0C-5F02191BAD53}" srcOrd="0" destOrd="0" presId="urn:microsoft.com/office/officeart/2005/8/layout/hProcess7"/>
    <dgm:cxn modelId="{8AEAF261-4309-478C-ABAD-1B7CAC8FAA92}" type="presParOf" srcId="{9805960B-8518-4A08-AA1B-0967CE428FC2}" destId="{1F947C50-7F5C-46C2-BC94-92458C20C8E0}" srcOrd="1" destOrd="0" presId="urn:microsoft.com/office/officeart/2005/8/layout/hProcess7"/>
    <dgm:cxn modelId="{FC53DA75-D254-456C-B4B8-CD5356EFE13F}" type="presParOf" srcId="{9805960B-8518-4A08-AA1B-0967CE428FC2}" destId="{B4C9F8B9-4477-453B-A26D-402F355F6481}" srcOrd="2" destOrd="0" presId="urn:microsoft.com/office/officeart/2005/8/layout/hProcess7"/>
    <dgm:cxn modelId="{F2B623CC-2BBA-4FBE-BFA3-E3D0DEDDC618}" type="presParOf" srcId="{A8719610-3598-4E09-842A-A94F75C66AC5}" destId="{724F5B3C-3F24-4C2B-A97E-6B1BF4AC9C90}" srcOrd="3" destOrd="0" presId="urn:microsoft.com/office/officeart/2005/8/layout/hProcess7"/>
    <dgm:cxn modelId="{889D591C-E158-4601-A9DB-E00A175CCA17}" type="presParOf" srcId="{A8719610-3598-4E09-842A-A94F75C66AC5}" destId="{DD19CA69-A4FC-48AA-8AC8-0E9D270B78E3}" srcOrd="4" destOrd="0" presId="urn:microsoft.com/office/officeart/2005/8/layout/hProcess7"/>
    <dgm:cxn modelId="{CE906CE0-9C83-42A9-879A-1B49D0C715CA}" type="presParOf" srcId="{DD19CA69-A4FC-48AA-8AC8-0E9D270B78E3}" destId="{61D541E7-2918-4D8D-9E4C-9BEDA0F31435}" srcOrd="0" destOrd="0" presId="urn:microsoft.com/office/officeart/2005/8/layout/hProcess7"/>
    <dgm:cxn modelId="{E0DC98BE-FACD-4B93-91A5-ADEDD921D8AA}" type="presParOf" srcId="{DD19CA69-A4FC-48AA-8AC8-0E9D270B78E3}" destId="{72A1AEC2-A695-4B85-9D7D-D8039B3207B6}" srcOrd="1" destOrd="0" presId="urn:microsoft.com/office/officeart/2005/8/layout/hProcess7"/>
    <dgm:cxn modelId="{D008FFF7-868E-4E47-A2FF-CED814BCF5DD}" type="presParOf" srcId="{DD19CA69-A4FC-48AA-8AC8-0E9D270B78E3}" destId="{33B0EF2A-7CAB-44D3-9065-43BD28DE9C13}" srcOrd="2" destOrd="0" presId="urn:microsoft.com/office/officeart/2005/8/layout/hProcess7"/>
    <dgm:cxn modelId="{8706E201-05FB-4C5F-B856-B0CC44ED6346}" type="presParOf" srcId="{A8719610-3598-4E09-842A-A94F75C66AC5}" destId="{594FDBEC-3905-48C8-93B7-6FCC7EE5059F}" srcOrd="5" destOrd="0" presId="urn:microsoft.com/office/officeart/2005/8/layout/hProcess7"/>
    <dgm:cxn modelId="{5EF09A7F-0520-4324-883F-C4EB3A789006}" type="presParOf" srcId="{A8719610-3598-4E09-842A-A94F75C66AC5}" destId="{BA6D2796-AE81-4D84-BFA0-C66488D1E8E7}" srcOrd="6" destOrd="0" presId="urn:microsoft.com/office/officeart/2005/8/layout/hProcess7"/>
    <dgm:cxn modelId="{CEBB49E5-7FA3-4396-A490-01D98869CC6A}" type="presParOf" srcId="{BA6D2796-AE81-4D84-BFA0-C66488D1E8E7}" destId="{B8E83387-DEE7-4E4B-BCCC-5F75C85C883E}" srcOrd="0" destOrd="0" presId="urn:microsoft.com/office/officeart/2005/8/layout/hProcess7"/>
    <dgm:cxn modelId="{59B3F22C-F08D-47B9-840B-8EFCD4C84EFC}" type="presParOf" srcId="{BA6D2796-AE81-4D84-BFA0-C66488D1E8E7}" destId="{66780FEE-6776-473B-A315-A40CCF2988C9}" srcOrd="1" destOrd="0" presId="urn:microsoft.com/office/officeart/2005/8/layout/hProcess7"/>
    <dgm:cxn modelId="{8A8802C5-CBAF-42C4-A3F2-DD5714A6320D}" type="presParOf" srcId="{BA6D2796-AE81-4D84-BFA0-C66488D1E8E7}" destId="{DC910B2F-7ED9-432E-B5EA-6756CEBDB050}" srcOrd="2" destOrd="0" presId="urn:microsoft.com/office/officeart/2005/8/layout/hProcess7"/>
    <dgm:cxn modelId="{2B9F57E6-A69D-44CA-99ED-C41A9B5C9B5C}" type="presParOf" srcId="{A8719610-3598-4E09-842A-A94F75C66AC5}" destId="{511C5472-2F92-4EC7-BE56-69923C15DBD2}" srcOrd="7" destOrd="0" presId="urn:microsoft.com/office/officeart/2005/8/layout/hProcess7"/>
    <dgm:cxn modelId="{8D467F05-DF54-4A13-A471-34FB5471E571}" type="presParOf" srcId="{A8719610-3598-4E09-842A-A94F75C66AC5}" destId="{6261E1C0-D281-43AF-9B07-3AC64ADE6CE5}" srcOrd="8" destOrd="0" presId="urn:microsoft.com/office/officeart/2005/8/layout/hProcess7"/>
    <dgm:cxn modelId="{042BFB53-5B1A-45E9-9EF5-31E24F6B5898}" type="presParOf" srcId="{6261E1C0-D281-43AF-9B07-3AC64ADE6CE5}" destId="{0EFCD194-D65F-42CC-A8B3-996B09F04FFF}" srcOrd="0" destOrd="0" presId="urn:microsoft.com/office/officeart/2005/8/layout/hProcess7"/>
    <dgm:cxn modelId="{EC75D98F-D817-45B5-BDDA-EEF558963F7A}" type="presParOf" srcId="{6261E1C0-D281-43AF-9B07-3AC64ADE6CE5}" destId="{6AEB6FCA-988A-45DE-9AC0-E51BB7DD5724}" srcOrd="1" destOrd="0" presId="urn:microsoft.com/office/officeart/2005/8/layout/hProcess7"/>
    <dgm:cxn modelId="{5426A5E0-FB25-4153-8906-BD2C39E16E7A}" type="presParOf" srcId="{6261E1C0-D281-43AF-9B07-3AC64ADE6CE5}" destId="{CF0802D8-37BE-436B-9BAA-F837A1D9AFA8}" srcOrd="2" destOrd="0" presId="urn:microsoft.com/office/officeart/2005/8/layout/hProcess7"/>
    <dgm:cxn modelId="{A2DB594E-4A72-4E29-A761-C06201DAACD8}" type="presParOf" srcId="{A8719610-3598-4E09-842A-A94F75C66AC5}" destId="{F1991E6A-E05E-4E97-A607-1D899D7E79F0}" srcOrd="9" destOrd="0" presId="urn:microsoft.com/office/officeart/2005/8/layout/hProcess7"/>
    <dgm:cxn modelId="{A69E759A-4448-448D-A1C9-9C6251FDE037}" type="presParOf" srcId="{A8719610-3598-4E09-842A-A94F75C66AC5}" destId="{159D3C21-AA67-4649-87AF-FA2FBC9DA11E}" srcOrd="10" destOrd="0" presId="urn:microsoft.com/office/officeart/2005/8/layout/hProcess7"/>
    <dgm:cxn modelId="{92ABDC9B-81E8-4015-B458-9D18E3C45905}" type="presParOf" srcId="{159D3C21-AA67-4649-87AF-FA2FBC9DA11E}" destId="{79861F91-A2F5-4824-BD5A-075B197B2BE3}" srcOrd="0" destOrd="0" presId="urn:microsoft.com/office/officeart/2005/8/layout/hProcess7"/>
    <dgm:cxn modelId="{3EED3E68-4C96-4926-974F-AEFC3B16C027}" type="presParOf" srcId="{159D3C21-AA67-4649-87AF-FA2FBC9DA11E}" destId="{CF1B1C43-AF79-42D1-B0CC-6660D56CF774}" srcOrd="1" destOrd="0" presId="urn:microsoft.com/office/officeart/2005/8/layout/hProcess7"/>
    <dgm:cxn modelId="{5207E859-8B30-40A1-B889-2E9AE25AA2FC}" type="presParOf" srcId="{159D3C21-AA67-4649-87AF-FA2FBC9DA11E}" destId="{97E20BAE-F153-42C2-93D3-5AE0C78A296E}" srcOrd="2" destOrd="0" presId="urn:microsoft.com/office/officeart/2005/8/layout/hProcess7"/>
    <dgm:cxn modelId="{79BDF19C-BB3E-493E-9819-956158C2319E}" type="presParOf" srcId="{A8719610-3598-4E09-842A-A94F75C66AC5}" destId="{6FD572F6-0B05-4256-B409-8CC825507413}" srcOrd="11" destOrd="0" presId="urn:microsoft.com/office/officeart/2005/8/layout/hProcess7"/>
    <dgm:cxn modelId="{9BE4C306-47A2-4626-9A73-B4D53DBCF0F1}" type="presParOf" srcId="{A8719610-3598-4E09-842A-A94F75C66AC5}" destId="{F6CF334B-75D4-402A-960F-AE09C1CAED22}" srcOrd="12" destOrd="0" presId="urn:microsoft.com/office/officeart/2005/8/layout/hProcess7"/>
    <dgm:cxn modelId="{A8DE172D-F2E2-4828-B875-071A3345D881}" type="presParOf" srcId="{F6CF334B-75D4-402A-960F-AE09C1CAED22}" destId="{58B920D6-4B44-4046-BD1F-2779B3547247}" srcOrd="0" destOrd="0" presId="urn:microsoft.com/office/officeart/2005/8/layout/hProcess7"/>
    <dgm:cxn modelId="{12A6BB78-02F2-43D5-9830-FCE47CFE259C}" type="presParOf" srcId="{F6CF334B-75D4-402A-960F-AE09C1CAED22}" destId="{A8E8D2A9-DC23-4B72-A1E7-083C3FF096DD}" srcOrd="1" destOrd="0" presId="urn:microsoft.com/office/officeart/2005/8/layout/hProcess7"/>
    <dgm:cxn modelId="{5B396805-694B-43BA-BA82-C8CCC04CCAD0}" type="presParOf" srcId="{F6CF334B-75D4-402A-960F-AE09C1CAED22}" destId="{FD615C4C-7F28-49CE-890B-A3BB0C7DDF43}" srcOrd="2" destOrd="0" presId="urn:microsoft.com/office/officeart/2005/8/layout/hProcess7"/>
    <dgm:cxn modelId="{6F585BEF-09B6-435F-8343-A240E4932A28}" type="presParOf" srcId="{A8719610-3598-4E09-842A-A94F75C66AC5}" destId="{2D488A1C-0C52-4273-A9DD-1AE058D44827}" srcOrd="13" destOrd="0" presId="urn:microsoft.com/office/officeart/2005/8/layout/hProcess7"/>
    <dgm:cxn modelId="{0B176BD4-3EC0-43B2-8286-9BE5599A56B8}" type="presParOf" srcId="{A8719610-3598-4E09-842A-A94F75C66AC5}" destId="{58246D45-0F6D-4DE0-8A57-994FB486DACD}" srcOrd="14" destOrd="0" presId="urn:microsoft.com/office/officeart/2005/8/layout/hProcess7"/>
    <dgm:cxn modelId="{A60DD873-CC52-4BA3-ABC5-FDB80A29A0B7}" type="presParOf" srcId="{58246D45-0F6D-4DE0-8A57-994FB486DACD}" destId="{B2A4B521-24E2-4241-A80E-05D19194ACA4}" srcOrd="0" destOrd="0" presId="urn:microsoft.com/office/officeart/2005/8/layout/hProcess7"/>
    <dgm:cxn modelId="{B5BC4457-E351-44E8-8E5F-4870FC43EC0E}" type="presParOf" srcId="{58246D45-0F6D-4DE0-8A57-994FB486DACD}" destId="{874ADD66-552A-4DDA-97B5-FE99080DB240}" srcOrd="1" destOrd="0" presId="urn:microsoft.com/office/officeart/2005/8/layout/hProcess7"/>
    <dgm:cxn modelId="{28088E97-0D65-4DC4-8DD2-CE74738C95E2}" type="presParOf" srcId="{58246D45-0F6D-4DE0-8A57-994FB486DACD}" destId="{94B75EDC-B58D-4CBC-8CF0-A19D7206A049}" srcOrd="2" destOrd="0" presId="urn:microsoft.com/office/officeart/2005/8/layout/hProcess7"/>
    <dgm:cxn modelId="{6348DC3E-E7BE-4FF0-8D4E-924F8E2D34B3}" type="presParOf" srcId="{A8719610-3598-4E09-842A-A94F75C66AC5}" destId="{AE49D9E2-84C8-4177-905C-92CC0C399379}" srcOrd="15" destOrd="0" presId="urn:microsoft.com/office/officeart/2005/8/layout/hProcess7"/>
    <dgm:cxn modelId="{071B7B1C-937B-4967-B95F-32E3FB6FD4AF}" type="presParOf" srcId="{A8719610-3598-4E09-842A-A94F75C66AC5}" destId="{1C8CBF9D-1060-43B2-AFCD-DA643BD93181}" srcOrd="16" destOrd="0" presId="urn:microsoft.com/office/officeart/2005/8/layout/hProcess7"/>
    <dgm:cxn modelId="{F54FDD07-9EEE-40E8-9EFB-A5AEE64016D7}" type="presParOf" srcId="{1C8CBF9D-1060-43B2-AFCD-DA643BD93181}" destId="{B13AAD14-4D0B-42DE-A002-42A7447CD766}" srcOrd="0" destOrd="0" presId="urn:microsoft.com/office/officeart/2005/8/layout/hProcess7"/>
    <dgm:cxn modelId="{3D5A8188-D3F3-417B-986A-EB505D22DF6E}" type="presParOf" srcId="{1C8CBF9D-1060-43B2-AFCD-DA643BD93181}" destId="{1C7F7166-B256-428D-A161-04F70A720CBC}" srcOrd="1" destOrd="0" presId="urn:microsoft.com/office/officeart/2005/8/layout/hProcess7"/>
    <dgm:cxn modelId="{DB3CF24E-DDCE-452C-A7F7-BE1CCBD2B123}" type="presParOf" srcId="{1C8CBF9D-1060-43B2-AFCD-DA643BD93181}" destId="{60E2C82A-FAC7-4F63-9026-442CFFAE81A8}" srcOrd="2" destOrd="0" presId="urn:microsoft.com/office/officeart/2005/8/layout/hProcess7"/>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45ED511-B380-4140-9C1E-068C33BC2020}">
      <dsp:nvSpPr>
        <dsp:cNvPr id="0" name=""/>
        <dsp:cNvSpPr/>
      </dsp:nvSpPr>
      <dsp:spPr>
        <a:xfrm>
          <a:off x="4315" y="0"/>
          <a:ext cx="1506754" cy="1462086"/>
        </a:xfrm>
        <a:prstGeom prst="roundRect">
          <a:avLst>
            <a:gd name="adj" fmla="val 5000"/>
          </a:avLst>
        </a:prstGeom>
        <a:solidFill>
          <a:srgbClr val="EDEDE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61722" rIns="80010" bIns="0" numCol="1" spcCol="1270" anchor="t" anchorCtr="0">
          <a:noAutofit/>
        </a:bodyPr>
        <a:lstStyle/>
        <a:p>
          <a:pPr marL="0" lvl="0" indent="0" algn="r" defTabSz="800100">
            <a:lnSpc>
              <a:spcPct val="90000"/>
            </a:lnSpc>
            <a:spcBef>
              <a:spcPct val="0"/>
            </a:spcBef>
            <a:spcAft>
              <a:spcPct val="35000"/>
            </a:spcAft>
            <a:buNone/>
          </a:pPr>
          <a:r>
            <a:rPr lang="da-DK" sz="1800" kern="1200">
              <a:solidFill>
                <a:sysClr val="windowText" lastClr="000000"/>
              </a:solidFill>
            </a:rPr>
            <a:t>1. Scope</a:t>
          </a:r>
        </a:p>
      </dsp:txBody>
      <dsp:txXfrm rot="16200000">
        <a:off x="-444463" y="448779"/>
        <a:ext cx="1198910" cy="301350"/>
      </dsp:txXfrm>
    </dsp:sp>
    <dsp:sp modelId="{0104C1AC-B811-401A-BFCD-0FFC86C74418}">
      <dsp:nvSpPr>
        <dsp:cNvPr id="0" name=""/>
        <dsp:cNvSpPr/>
      </dsp:nvSpPr>
      <dsp:spPr>
        <a:xfrm>
          <a:off x="305666" y="0"/>
          <a:ext cx="1122532" cy="1462086"/>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4290" rIns="0" bIns="0" numCol="1" spcCol="1270" anchor="ctr" anchorCtr="0">
          <a:noAutofit/>
        </a:bodyPr>
        <a:lstStyle/>
        <a:p>
          <a:pPr marL="0" lvl="0" indent="0" algn="r" defTabSz="444500">
            <a:lnSpc>
              <a:spcPct val="90000"/>
            </a:lnSpc>
            <a:spcBef>
              <a:spcPct val="0"/>
            </a:spcBef>
            <a:spcAft>
              <a:spcPct val="35000"/>
            </a:spcAft>
            <a:buNone/>
          </a:pPr>
          <a:r>
            <a:rPr lang="da-DK" sz="1000" kern="1200">
              <a:solidFill>
                <a:sysClr val="windowText" lastClr="000000"/>
              </a:solidFill>
            </a:rPr>
            <a:t>Forretnings-aktiviteter i Arbejdernes Landsbank og </a:t>
          </a:r>
          <a:br>
            <a:rPr lang="da-DK" sz="1000" kern="1200">
              <a:solidFill>
                <a:sysClr val="windowText" lastClr="000000"/>
              </a:solidFill>
            </a:rPr>
          </a:br>
          <a:r>
            <a:rPr lang="da-DK" sz="1000" kern="1200">
              <a:solidFill>
                <a:sysClr val="windowText" lastClr="000000"/>
              </a:solidFill>
            </a:rPr>
            <a:t>AL Finans</a:t>
          </a:r>
        </a:p>
      </dsp:txBody>
      <dsp:txXfrm>
        <a:off x="305666" y="0"/>
        <a:ext cx="1122532" cy="1462086"/>
      </dsp:txXfrm>
    </dsp:sp>
    <dsp:sp modelId="{61D541E7-2918-4D8D-9E4C-9BEDA0F31435}">
      <dsp:nvSpPr>
        <dsp:cNvPr id="0" name=""/>
        <dsp:cNvSpPr/>
      </dsp:nvSpPr>
      <dsp:spPr>
        <a:xfrm>
          <a:off x="1563806" y="0"/>
          <a:ext cx="1506754" cy="1462086"/>
        </a:xfrm>
        <a:prstGeom prst="roundRect">
          <a:avLst>
            <a:gd name="adj" fmla="val 5000"/>
          </a:avLst>
        </a:prstGeom>
        <a:solidFill>
          <a:srgbClr val="EDEDE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61722" rIns="80010" bIns="0" numCol="1" spcCol="1270" anchor="t" anchorCtr="0">
          <a:noAutofit/>
        </a:bodyPr>
        <a:lstStyle/>
        <a:p>
          <a:pPr marL="0" lvl="0" indent="0" algn="r" defTabSz="800100">
            <a:lnSpc>
              <a:spcPct val="90000"/>
            </a:lnSpc>
            <a:spcBef>
              <a:spcPct val="0"/>
            </a:spcBef>
            <a:spcAft>
              <a:spcPct val="35000"/>
            </a:spcAft>
            <a:buNone/>
          </a:pPr>
          <a:r>
            <a:rPr lang="da-DK" sz="1800" kern="1200">
              <a:solidFill>
                <a:sysClr val="windowText" lastClr="000000"/>
              </a:solidFill>
            </a:rPr>
            <a:t>2. Scale</a:t>
          </a:r>
        </a:p>
      </dsp:txBody>
      <dsp:txXfrm rot="16200000">
        <a:off x="1115026" y="448779"/>
        <a:ext cx="1198910" cy="301350"/>
      </dsp:txXfrm>
    </dsp:sp>
    <dsp:sp modelId="{1F947C50-7F5C-46C2-BC94-92458C20C8E0}">
      <dsp:nvSpPr>
        <dsp:cNvPr id="0" name=""/>
        <dsp:cNvSpPr/>
      </dsp:nvSpPr>
      <dsp:spPr>
        <a:xfrm rot="5400000">
          <a:off x="1463870" y="1140808"/>
          <a:ext cx="214939" cy="226013"/>
        </a:xfrm>
        <a:prstGeom prst="flowChartExtract">
          <a:avLst/>
        </a:prstGeom>
        <a:solidFill>
          <a:srgbClr val="AF1E2D"/>
        </a:solid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33B0EF2A-7CAB-44D3-9065-43BD28DE9C13}">
      <dsp:nvSpPr>
        <dsp:cNvPr id="0" name=""/>
        <dsp:cNvSpPr/>
      </dsp:nvSpPr>
      <dsp:spPr>
        <a:xfrm>
          <a:off x="1865157" y="0"/>
          <a:ext cx="1122532" cy="1462086"/>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4290" rIns="0" bIns="0" numCol="1" spcCol="1270" anchor="ctr" anchorCtr="0">
          <a:noAutofit/>
        </a:bodyPr>
        <a:lstStyle/>
        <a:p>
          <a:pPr marL="0" lvl="0" indent="0" algn="r" defTabSz="444500">
            <a:lnSpc>
              <a:spcPct val="90000"/>
            </a:lnSpc>
            <a:spcBef>
              <a:spcPct val="0"/>
            </a:spcBef>
            <a:spcAft>
              <a:spcPct val="35000"/>
            </a:spcAft>
            <a:buNone/>
          </a:pPr>
          <a:r>
            <a:rPr lang="da-DK" sz="1000" kern="1200">
              <a:solidFill>
                <a:sysClr val="windowText" lastClr="000000"/>
              </a:solidFill>
            </a:rPr>
            <a:t>Afdækning af forretningsomfang i Arbejdernes Landsbank og </a:t>
          </a:r>
          <a:br>
            <a:rPr lang="da-DK" sz="1000" kern="1200">
              <a:solidFill>
                <a:sysClr val="windowText" lastClr="000000"/>
              </a:solidFill>
            </a:rPr>
          </a:br>
          <a:r>
            <a:rPr lang="da-DK" sz="1000" kern="1200">
              <a:solidFill>
                <a:sysClr val="windowText" lastClr="000000"/>
              </a:solidFill>
            </a:rPr>
            <a:t>AL Finans</a:t>
          </a:r>
        </a:p>
      </dsp:txBody>
      <dsp:txXfrm>
        <a:off x="1865157" y="0"/>
        <a:ext cx="1122532" cy="1462086"/>
      </dsp:txXfrm>
    </dsp:sp>
    <dsp:sp modelId="{0EFCD194-D65F-42CC-A8B3-996B09F04FFF}">
      <dsp:nvSpPr>
        <dsp:cNvPr id="0" name=""/>
        <dsp:cNvSpPr/>
      </dsp:nvSpPr>
      <dsp:spPr>
        <a:xfrm>
          <a:off x="3123297" y="0"/>
          <a:ext cx="1506754" cy="1462086"/>
        </a:xfrm>
        <a:prstGeom prst="roundRect">
          <a:avLst>
            <a:gd name="adj" fmla="val 5000"/>
          </a:avLst>
        </a:prstGeom>
        <a:solidFill>
          <a:srgbClr val="EDEDE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61722" rIns="80010" bIns="0" numCol="1" spcCol="1270" anchor="t" anchorCtr="0">
          <a:noAutofit/>
        </a:bodyPr>
        <a:lstStyle/>
        <a:p>
          <a:pPr marL="0" lvl="0" indent="0" algn="r" defTabSz="800100">
            <a:lnSpc>
              <a:spcPct val="90000"/>
            </a:lnSpc>
            <a:spcBef>
              <a:spcPct val="0"/>
            </a:spcBef>
            <a:spcAft>
              <a:spcPct val="35000"/>
            </a:spcAft>
            <a:buNone/>
          </a:pPr>
          <a:r>
            <a:rPr lang="da-DK" sz="1800" kern="1200">
              <a:solidFill>
                <a:sysClr val="windowText" lastClr="000000"/>
              </a:solidFill>
            </a:rPr>
            <a:t>3. Impact</a:t>
          </a:r>
        </a:p>
      </dsp:txBody>
      <dsp:txXfrm rot="16200000">
        <a:off x="2674517" y="448779"/>
        <a:ext cx="1198910" cy="301350"/>
      </dsp:txXfrm>
    </dsp:sp>
    <dsp:sp modelId="{66780FEE-6776-473B-A315-A40CCF2988C9}">
      <dsp:nvSpPr>
        <dsp:cNvPr id="0" name=""/>
        <dsp:cNvSpPr/>
      </dsp:nvSpPr>
      <dsp:spPr>
        <a:xfrm rot="5400000">
          <a:off x="3023361" y="1140808"/>
          <a:ext cx="214939" cy="226013"/>
        </a:xfrm>
        <a:prstGeom prst="flowChartExtract">
          <a:avLst/>
        </a:prstGeom>
        <a:solidFill>
          <a:srgbClr val="AF1E2D"/>
        </a:solid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CF0802D8-37BE-436B-9BAA-F837A1D9AFA8}">
      <dsp:nvSpPr>
        <dsp:cNvPr id="0" name=""/>
        <dsp:cNvSpPr/>
      </dsp:nvSpPr>
      <dsp:spPr>
        <a:xfrm>
          <a:off x="3424648" y="0"/>
          <a:ext cx="1122532" cy="1462086"/>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4290" rIns="0" bIns="0" numCol="1" spcCol="1270" anchor="ctr" anchorCtr="0">
          <a:noAutofit/>
        </a:bodyPr>
        <a:lstStyle/>
        <a:p>
          <a:pPr marL="0" lvl="0" indent="0" algn="r" defTabSz="444500">
            <a:lnSpc>
              <a:spcPct val="90000"/>
            </a:lnSpc>
            <a:spcBef>
              <a:spcPct val="0"/>
            </a:spcBef>
            <a:spcAft>
              <a:spcPct val="35000"/>
            </a:spcAft>
            <a:buNone/>
          </a:pPr>
          <a:r>
            <a:rPr lang="da-DK" sz="1000" kern="1200">
              <a:solidFill>
                <a:sysClr val="windowText" lastClr="000000"/>
              </a:solidFill>
            </a:rPr>
            <a:t>Identifikation af potentielle impact områder i Arbejdernes Landsbank og </a:t>
          </a:r>
          <a:br>
            <a:rPr lang="da-DK" sz="1000" kern="1200">
              <a:solidFill>
                <a:sysClr val="windowText" lastClr="000000"/>
              </a:solidFill>
            </a:rPr>
          </a:br>
          <a:r>
            <a:rPr lang="da-DK" sz="1000" kern="1200">
              <a:solidFill>
                <a:sysClr val="windowText" lastClr="000000"/>
              </a:solidFill>
            </a:rPr>
            <a:t>AL Finans</a:t>
          </a:r>
        </a:p>
      </dsp:txBody>
      <dsp:txXfrm>
        <a:off x="3424648" y="0"/>
        <a:ext cx="1122532" cy="1462086"/>
      </dsp:txXfrm>
    </dsp:sp>
    <dsp:sp modelId="{58B920D6-4B44-4046-BD1F-2779B3547247}">
      <dsp:nvSpPr>
        <dsp:cNvPr id="0" name=""/>
        <dsp:cNvSpPr/>
      </dsp:nvSpPr>
      <dsp:spPr>
        <a:xfrm>
          <a:off x="4682788" y="0"/>
          <a:ext cx="1506754" cy="1462086"/>
        </a:xfrm>
        <a:prstGeom prst="roundRect">
          <a:avLst>
            <a:gd name="adj" fmla="val 5000"/>
          </a:avLst>
        </a:prstGeom>
        <a:solidFill>
          <a:srgbClr val="EDEDE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61722" rIns="80010" bIns="0" numCol="1" spcCol="1270" anchor="t" anchorCtr="0">
          <a:noAutofit/>
        </a:bodyPr>
        <a:lstStyle/>
        <a:p>
          <a:pPr marL="0" lvl="0" indent="0" algn="r" defTabSz="800100">
            <a:lnSpc>
              <a:spcPct val="90000"/>
            </a:lnSpc>
            <a:spcBef>
              <a:spcPct val="0"/>
            </a:spcBef>
            <a:spcAft>
              <a:spcPct val="35000"/>
            </a:spcAft>
            <a:buNone/>
          </a:pPr>
          <a:r>
            <a:rPr lang="da-DK" sz="1800" kern="1200">
              <a:solidFill>
                <a:sysClr val="windowText" lastClr="000000"/>
              </a:solidFill>
            </a:rPr>
            <a:t>4. Context</a:t>
          </a:r>
        </a:p>
      </dsp:txBody>
      <dsp:txXfrm rot="16200000">
        <a:off x="4234008" y="448779"/>
        <a:ext cx="1198910" cy="301350"/>
      </dsp:txXfrm>
    </dsp:sp>
    <dsp:sp modelId="{CF1B1C43-AF79-42D1-B0CC-6660D56CF774}">
      <dsp:nvSpPr>
        <dsp:cNvPr id="0" name=""/>
        <dsp:cNvSpPr/>
      </dsp:nvSpPr>
      <dsp:spPr>
        <a:xfrm rot="5400000">
          <a:off x="4582852" y="1140808"/>
          <a:ext cx="214939" cy="226013"/>
        </a:xfrm>
        <a:prstGeom prst="flowChartExtract">
          <a:avLst/>
        </a:prstGeom>
        <a:solidFill>
          <a:srgbClr val="AF1E2D"/>
        </a:solid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FD615C4C-7F28-49CE-890B-A3BB0C7DDF43}">
      <dsp:nvSpPr>
        <dsp:cNvPr id="0" name=""/>
        <dsp:cNvSpPr/>
      </dsp:nvSpPr>
      <dsp:spPr>
        <a:xfrm>
          <a:off x="4984139" y="0"/>
          <a:ext cx="1122532" cy="1462086"/>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4290" rIns="0" bIns="0" numCol="1" spcCol="1270" anchor="ctr" anchorCtr="0">
          <a:noAutofit/>
        </a:bodyPr>
        <a:lstStyle/>
        <a:p>
          <a:pPr marL="0" lvl="0" indent="0" algn="r" defTabSz="444500">
            <a:lnSpc>
              <a:spcPct val="90000"/>
            </a:lnSpc>
            <a:spcBef>
              <a:spcPct val="0"/>
            </a:spcBef>
            <a:spcAft>
              <a:spcPct val="35000"/>
            </a:spcAft>
            <a:buNone/>
          </a:pPr>
          <a:r>
            <a:rPr lang="da-DK" sz="1000" kern="1200">
              <a:solidFill>
                <a:sysClr val="windowText" lastClr="000000"/>
              </a:solidFill>
            </a:rPr>
            <a:t>Relevans til den kontekst, som Arbejdernes Landsbank og </a:t>
          </a:r>
          <a:br>
            <a:rPr lang="da-DK" sz="1000" kern="1200">
              <a:solidFill>
                <a:sysClr val="windowText" lastClr="000000"/>
              </a:solidFill>
            </a:rPr>
          </a:br>
          <a:r>
            <a:rPr lang="da-DK" sz="1000" kern="1200">
              <a:solidFill>
                <a:sysClr val="windowText" lastClr="000000"/>
              </a:solidFill>
            </a:rPr>
            <a:t>AL Finans opererer i</a:t>
          </a:r>
        </a:p>
      </dsp:txBody>
      <dsp:txXfrm>
        <a:off x="4984139" y="0"/>
        <a:ext cx="1122532" cy="1462086"/>
      </dsp:txXfrm>
    </dsp:sp>
    <dsp:sp modelId="{B13AAD14-4D0B-42DE-A002-42A7447CD766}">
      <dsp:nvSpPr>
        <dsp:cNvPr id="0" name=""/>
        <dsp:cNvSpPr/>
      </dsp:nvSpPr>
      <dsp:spPr>
        <a:xfrm>
          <a:off x="6242279" y="0"/>
          <a:ext cx="1506754" cy="1462086"/>
        </a:xfrm>
        <a:prstGeom prst="roundRect">
          <a:avLst>
            <a:gd name="adj" fmla="val 5000"/>
          </a:avLst>
        </a:prstGeom>
        <a:solidFill>
          <a:srgbClr val="EDEDE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61722" rIns="80010" bIns="0" numCol="1" spcCol="1270" anchor="t" anchorCtr="0">
          <a:noAutofit/>
        </a:bodyPr>
        <a:lstStyle/>
        <a:p>
          <a:pPr marL="0" lvl="0" indent="0" algn="r" defTabSz="800100">
            <a:lnSpc>
              <a:spcPct val="90000"/>
            </a:lnSpc>
            <a:spcBef>
              <a:spcPct val="0"/>
            </a:spcBef>
            <a:spcAft>
              <a:spcPct val="35000"/>
            </a:spcAft>
            <a:buNone/>
          </a:pPr>
          <a:r>
            <a:rPr lang="da-DK" sz="1800" kern="1200">
              <a:solidFill>
                <a:sysClr val="windowText" lastClr="000000"/>
              </a:solidFill>
            </a:rPr>
            <a:t>5. Salience</a:t>
          </a:r>
        </a:p>
      </dsp:txBody>
      <dsp:txXfrm rot="16200000">
        <a:off x="5793499" y="448779"/>
        <a:ext cx="1198910" cy="301350"/>
      </dsp:txXfrm>
    </dsp:sp>
    <dsp:sp modelId="{874ADD66-552A-4DDA-97B5-FE99080DB240}">
      <dsp:nvSpPr>
        <dsp:cNvPr id="0" name=""/>
        <dsp:cNvSpPr/>
      </dsp:nvSpPr>
      <dsp:spPr>
        <a:xfrm rot="5400000">
          <a:off x="6142343" y="1140808"/>
          <a:ext cx="214939" cy="226013"/>
        </a:xfrm>
        <a:prstGeom prst="flowChartExtract">
          <a:avLst/>
        </a:prstGeom>
        <a:solidFill>
          <a:srgbClr val="AF1E2D"/>
        </a:solid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60E2C82A-FAC7-4F63-9026-442CFFAE81A8}">
      <dsp:nvSpPr>
        <dsp:cNvPr id="0" name=""/>
        <dsp:cNvSpPr/>
      </dsp:nvSpPr>
      <dsp:spPr>
        <a:xfrm>
          <a:off x="6543630" y="0"/>
          <a:ext cx="1122532" cy="1462086"/>
        </a:xfrm>
        <a:prstGeom prst="rect">
          <a:avLst/>
        </a:prstGeom>
        <a:noFill/>
        <a:ln w="12700" cap="flat" cmpd="sng" algn="ctr">
          <a:noFill/>
          <a:prstDash val="solid"/>
          <a:miter lim="800000"/>
        </a:ln>
        <a:effectLst/>
        <a:sp3d/>
      </dsp:spPr>
      <dsp:style>
        <a:lnRef idx="2">
          <a:scrgbClr r="0" g="0" b="0"/>
        </a:lnRef>
        <a:fillRef idx="1">
          <a:scrgbClr r="0" g="0" b="0"/>
        </a:fillRef>
        <a:effectRef idx="0">
          <a:scrgbClr r="0" g="0" b="0"/>
        </a:effectRef>
        <a:fontRef idx="minor">
          <a:schemeClr val="lt1"/>
        </a:fontRef>
      </dsp:style>
      <dsp:txBody>
        <a:bodyPr spcFirstLastPara="0" vert="horz" wrap="square" lIns="0" tIns="34290" rIns="0" bIns="0" numCol="1" spcCol="1270" anchor="ctr" anchorCtr="0">
          <a:noAutofit/>
        </a:bodyPr>
        <a:lstStyle/>
        <a:p>
          <a:pPr marL="0" lvl="0" indent="0" algn="r" defTabSz="444500">
            <a:lnSpc>
              <a:spcPct val="90000"/>
            </a:lnSpc>
            <a:spcBef>
              <a:spcPct val="0"/>
            </a:spcBef>
            <a:spcAft>
              <a:spcPct val="35000"/>
            </a:spcAft>
            <a:buNone/>
          </a:pPr>
          <a:r>
            <a:rPr lang="da-DK" sz="1000" kern="1200">
              <a:solidFill>
                <a:sysClr val="windowText" lastClr="000000"/>
              </a:solidFill>
            </a:rPr>
            <a:t>Kvantifikation af væsentligste impact område i Arbejdernes Landsbank og </a:t>
          </a:r>
          <a:br>
            <a:rPr lang="da-DK" sz="1000" kern="1200">
              <a:solidFill>
                <a:sysClr val="windowText" lastClr="000000"/>
              </a:solidFill>
            </a:rPr>
          </a:br>
          <a:r>
            <a:rPr lang="da-DK" sz="1000" kern="1200">
              <a:solidFill>
                <a:sysClr val="windowText" lastClr="000000"/>
              </a:solidFill>
            </a:rPr>
            <a:t>AL Finans</a:t>
          </a:r>
        </a:p>
      </dsp:txBody>
      <dsp:txXfrm>
        <a:off x="6543630" y="0"/>
        <a:ext cx="1122532" cy="1462086"/>
      </dsp:txXfrm>
    </dsp:sp>
  </dsp:spTree>
</dsp:drawing>
</file>

<file path=xl/diagrams/layout1.xml><?xml version="1.0" encoding="utf-8"?>
<dgm:layoutDef xmlns:dgm="http://schemas.openxmlformats.org/drawingml/2006/diagram" xmlns:a="http://schemas.openxmlformats.org/drawingml/2006/main" uniqueId="urn:microsoft.com/office/officeart/2005/8/layout/hProcess7">
  <dgm:title val=""/>
  <dgm:desc val=""/>
  <dgm:catLst>
    <dgm:cat type="process" pri="21000"/>
    <dgm:cat type="list" pri="9000"/>
  </dgm:catLst>
  <dgm:samp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Lst>
      <dgm:cxnLst>
        <dgm:cxn modelId="4" srcId="0" destId="1" srcOrd="0" destOrd="0"/>
        <dgm:cxn modelId="5" srcId="0" destId="2" srcOrd="1" destOrd="0"/>
        <dgm:cxn modelId="6" srcId="0" destId="3" srcOrd="2" destOrd="0"/>
        <dgm:cxn modelId="13" srcId="1" destId="11" srcOrd="0" destOrd="0"/>
        <dgm:cxn modelId="23" srcId="2" destId="21" srcOrd="0" destOrd="0"/>
        <dgm:cxn modelId="33" srcId="3" destId="31" srcOrd="0"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h" for="ch" forName="compositeNode" refType="h"/>
      <dgm:constr type="w" for="ch" forName="compositeNode" refType="w"/>
      <dgm:constr type="w" for="ch" forName="hSp" refType="w" refFor="ch" refForName="compositeNode" fact="-0.035"/>
      <dgm:constr type="w" for="des" forName="simulatedConn" refType="w" refFor="ch" refForName="compositeNode" fact="0.15"/>
      <dgm:constr type="h" for="des" forName="simulatedConn" refType="w" refFor="des" refForName="simulatedConn"/>
      <dgm:constr type="h" for="des" forName="vSp1" refType="w" refFor="ch" refForName="compositeNode" fact="0.8"/>
      <dgm:constr type="h" for="des" forName="vSp2" refType="w" refFor="ch" refForName="compositeNode" fact="0.07"/>
      <dgm:constr type="w" for="ch" forName="vProcSp" refType="w" refFor="des" refForName="simulatedConn" op="equ"/>
      <dgm:constr type="h" for="ch" forName="vProcSp" refType="h" refFor="ch" refForName="compositeNode" op="equ"/>
      <dgm:constr type="w" for="ch" forName="sibTrans" refType="w" refFor="ch" refForName="compositeNode" fact="-0.08"/>
      <dgm:constr type="primFontSz" for="des" forName="parentNode" op="equ"/>
      <dgm:constr type="primFontSz" for="des" forName="childNode" op="equ"/>
    </dgm:constrLst>
    <dgm:ruleLst/>
    <dgm:forEach name="Name4" axis="ch" ptType="node">
      <dgm:layoutNode name="compositeNode">
        <dgm:varLst>
          <dgm:bulletEnabled val="1"/>
        </dgm:varLst>
        <dgm:alg type="composite"/>
        <dgm:choose name="Name5">
          <dgm:if name="Name6" func="var" arg="dir" op="equ" val="norm">
            <dgm:constrLst>
              <dgm:constr type="h" refType="w" op="lte" fact="1.2"/>
              <dgm:constr type="w" for="ch" forName="bgRect" refType="w"/>
              <dgm:constr type="h" for="ch" forName="bgRect" refType="h"/>
              <dgm:constr type="t" for="ch" forName="bgRect"/>
              <dgm:constr type="l" for="ch" forName="bgRect"/>
              <dgm:constr type="w" for="ch" forName="parentNode" refType="w" refFor="ch" refForName="bgRect" fact="0.2"/>
              <dgm:constr type="h" for="ch" forName="parentNode" refType="h" fact="0.82"/>
              <dgm:constr type="t" for="ch" forName="parentNode"/>
              <dgm:constr type="l" for="ch" forName="parentNode"/>
              <dgm:constr type="r" for="ch" forName="childNode" refType="r" refFor="ch" refForName="bgRect" fact="0.945"/>
              <dgm:constr type="h" for="ch" forName="childNode" refType="h" refFor="ch" refForName="bgRect" op="equ"/>
              <dgm:constr type="t" for="ch" forName="childNode"/>
              <dgm:constr type="l" for="ch" forName="childNode" refType="r" refFor="ch" refForName="parentNode"/>
            </dgm:constrLst>
          </dgm:if>
          <dgm:else name="Name7">
            <dgm:constrLst>
              <dgm:constr type="h" refType="w" op="lte" fact="1.2"/>
              <dgm:constr type="w" for="ch" forName="bgRect" refType="w"/>
              <dgm:constr type="h" for="ch" forName="bgRect" refType="h"/>
              <dgm:constr type="t" for="ch" forName="bgRect"/>
              <dgm:constr type="r" for="ch" forName="bgRect" refType="w"/>
              <dgm:constr type="w" for="ch" forName="parentNode" refType="w" refFor="ch" refForName="bgRect" fact="0.2"/>
              <dgm:constr type="h" for="ch" forName="parentNode" refType="h" fact="0.82"/>
              <dgm:constr type="t" for="ch" forName="parentNode"/>
              <dgm:constr type="r" for="ch" forName="parentNode" refType="w"/>
              <dgm:constr type="h" for="ch" forName="childNode" refType="h" refFor="ch" refForName="bgRect"/>
              <dgm:constr type="t" for="ch" forName="childNode"/>
              <dgm:constr type="r" for="ch" forName="childNode" refType="l" refFor="ch" refForName="parentNode"/>
              <dgm:constr type="l" for="ch" forName="childNode" refType="w" refFor="ch" refForName="bgRect" fact="0.055"/>
            </dgm:constrLst>
          </dgm:else>
        </dgm:choose>
        <dgm:ruleLst>
          <dgm:rule type="w" for="ch" forName="childNode" val="NaN" fact="NaN" max="30"/>
        </dgm:ruleLst>
        <dgm:layoutNode name="bgRect" styleLbl="node1">
          <dgm:alg type="sp"/>
          <dgm:shape xmlns:r="http://schemas.openxmlformats.org/officeDocument/2006/relationships" type="roundRect" r:blip="" zOrderOff="-1">
            <dgm:adjLst>
              <dgm:adj idx="1" val="0.05"/>
            </dgm:adjLst>
          </dgm:shape>
          <dgm:presOf axis="self"/>
          <dgm:constrLst/>
          <dgm:ruleLst/>
        </dgm:layoutNode>
        <dgm:layoutNode name="parentNode" styleLbl="node1">
          <dgm:varLst>
            <dgm:chMax val="0"/>
            <dgm:bulletEnabled val="1"/>
          </dgm:varLst>
          <dgm:presOf axis="self"/>
          <dgm:choose name="Name8">
            <dgm:if name="Name9" func="var" arg="dir" op="equ" val="norm">
              <dgm:alg type="tx">
                <dgm:param type="autoTxRot" val="grav"/>
                <dgm:param type="txAnchorVert" val="t"/>
                <dgm:param type="parTxLTRAlign" val="r"/>
                <dgm:param type="parTxRTLAlign" val="r"/>
              </dgm:alg>
              <dgm:shape xmlns:r="http://schemas.openxmlformats.org/officeDocument/2006/relationships" rot="270" type="rect" r:blip="" hideGeom="1">
                <dgm:adjLst/>
              </dgm:shape>
              <dgm:constrLst>
                <dgm:constr type="primFontSz" val="65"/>
                <dgm:constr type="lMarg"/>
                <dgm:constr type="rMarg" refType="primFontSz" fact="0.35"/>
                <dgm:constr type="tMarg" refType="primFontSz" fact="0.27"/>
                <dgm:constr type="bMarg"/>
              </dgm:constrLst>
            </dgm:if>
            <dgm:else name="Name10">
              <dgm:alg type="tx">
                <dgm:param type="autoTxRot" val="grav"/>
                <dgm:param type="txAnchorVert" val="t"/>
                <dgm:param type="parTxLTRAlign" val="l"/>
                <dgm:param type="parTxRTLAlign" val="l"/>
              </dgm:alg>
              <dgm:shape xmlns:r="http://schemas.openxmlformats.org/officeDocument/2006/relationships" rot="90" type="rect" r:blip="" hideGeom="1">
                <dgm:adjLst/>
              </dgm:shape>
              <dgm:constrLst>
                <dgm:constr type="primFontSz" val="65"/>
                <dgm:constr type="lMarg" refType="primFontSz" fact="0.35"/>
                <dgm:constr type="rMarg"/>
                <dgm:constr type="tMarg" refType="primFontSz" fact="0.27"/>
                <dgm:constr type="bMarg"/>
              </dgm:constrLst>
            </dgm:else>
          </dgm:choose>
          <dgm:ruleLst>
            <dgm:rule type="primFontSz" val="5" fact="NaN" max="NaN"/>
          </dgm:ruleLst>
        </dgm:layoutNode>
        <dgm:choose name="Name11">
          <dgm:if name="Name12" axis="ch" ptType="node" func="cnt" op="gte" val="1">
            <dgm:layoutNode name="childNode" styleLbl="node1" moveWith="bgRect">
              <dgm:varLst>
                <dgm:bulletEnabled val="1"/>
              </dgm:varLst>
              <dgm:alg type="tx">
                <dgm:param type="parTxLTRAlign" val="l"/>
                <dgm:param type="parTxRTLAlign" val="r"/>
                <dgm:param type="txAnchorVert" val="t"/>
              </dgm:alg>
              <dgm:shape xmlns:r="http://schemas.openxmlformats.org/officeDocument/2006/relationships" type="rect" r:blip="" hideGeom="1">
                <dgm:adjLst/>
              </dgm:shape>
              <dgm:presOf axis="des" ptType="node"/>
              <dgm:constrLst>
                <dgm:constr type="primFontSz" val="65"/>
                <dgm:constr type="lMarg"/>
                <dgm:constr type="bMarg"/>
                <dgm:constr type="tMarg" refType="primFontSz" fact="0.27"/>
                <dgm:constr type="rMarg"/>
              </dgm:constrLst>
              <dgm:ruleLst>
                <dgm:rule type="primFontSz" val="5" fact="NaN" max="NaN"/>
              </dgm:ruleLst>
            </dgm:layoutNode>
          </dgm:if>
          <dgm:else name="Name13"/>
        </dgm:choose>
      </dgm:layoutNode>
      <dgm:forEach name="Name14" axis="followSib" ptType="sibTrans" cnt="1">
        <dgm:layoutNode name="hSp">
          <dgm:alg type="sp"/>
          <dgm:shape xmlns:r="http://schemas.openxmlformats.org/officeDocument/2006/relationships" r:blip="">
            <dgm:adjLst/>
          </dgm:shape>
          <dgm:presOf/>
          <dgm:constrLst/>
          <dgm:ruleLst/>
        </dgm:layoutNode>
        <dgm:layoutNode name="vProcSp" moveWith="bgRect">
          <dgm:alg type="lin">
            <dgm:param type="linDir" val="fromT"/>
          </dgm:alg>
          <dgm:shape xmlns:r="http://schemas.openxmlformats.org/officeDocument/2006/relationships" r:blip="">
            <dgm:adjLst/>
          </dgm:shape>
          <dgm:presOf/>
          <dgm:constrLst>
            <dgm:constr type="w" for="ch" forName="vSp1" refType="w"/>
            <dgm:constr type="w" for="ch" forName="simulatedConn" refType="w"/>
            <dgm:constr type="w" for="ch" forName="vSp2" refType="w"/>
          </dgm:constrLst>
          <dgm:ruleLst/>
          <dgm:layoutNode name="vSp1">
            <dgm:alg type="sp"/>
            <dgm:shape xmlns:r="http://schemas.openxmlformats.org/officeDocument/2006/relationships" r:blip="">
              <dgm:adjLst/>
            </dgm:shape>
            <dgm:presOf/>
            <dgm:constrLst/>
            <dgm:ruleLst/>
          </dgm:layoutNode>
          <dgm:layoutNode name="simulatedConn" styleLbl="solidFgAcc1">
            <dgm:alg type="sp"/>
            <dgm:choose name="Name15">
              <dgm:if name="Name16" func="var" arg="dir" op="equ" val="norm">
                <dgm:shape xmlns:r="http://schemas.openxmlformats.org/officeDocument/2006/relationships" rot="90" type="flowChartExtract" r:blip="">
                  <dgm:adjLst/>
                </dgm:shape>
              </dgm:if>
              <dgm:else name="Name17">
                <dgm:shape xmlns:r="http://schemas.openxmlformats.org/officeDocument/2006/relationships" rot="-90" type="flowChartExtract" r:blip="">
                  <dgm:adjLst/>
                </dgm:shape>
              </dgm:else>
            </dgm:choose>
            <dgm:presOf/>
            <dgm:constrLst/>
            <dgm:ruleLst/>
          </dgm:layoutNode>
          <dgm:layoutNode name="vSp2">
            <dgm:alg type="sp"/>
            <dgm:shape xmlns:r="http://schemas.openxmlformats.org/officeDocument/2006/relationships" r:blip="">
              <dgm:adjLst/>
            </dgm:shape>
            <dgm:presOf/>
            <dgm:constrLst/>
            <dgm:ruleLst/>
          </dgm:layoutNode>
        </dgm:layoutNode>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2.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gif"/></Relationships>
</file>

<file path=xl/drawings/drawing1.xml><?xml version="1.0" encoding="utf-8"?>
<xdr:wsDr xmlns:xdr="http://schemas.openxmlformats.org/drawingml/2006/spreadsheetDrawing" xmlns:a="http://schemas.openxmlformats.org/drawingml/2006/main">
  <xdr:twoCellAnchor editAs="oneCell">
    <xdr:from>
      <xdr:col>0</xdr:col>
      <xdr:colOff>6229349</xdr:colOff>
      <xdr:row>0</xdr:row>
      <xdr:rowOff>399903</xdr:rowOff>
    </xdr:from>
    <xdr:to>
      <xdr:col>0</xdr:col>
      <xdr:colOff>8639458</xdr:colOff>
      <xdr:row>0</xdr:row>
      <xdr:rowOff>616300</xdr:rowOff>
    </xdr:to>
    <xdr:pic>
      <xdr:nvPicPr>
        <xdr:cNvPr id="3" name="Billede 2">
          <a:extLst>
            <a:ext uri="{FF2B5EF4-FFF2-40B4-BE49-F238E27FC236}">
              <a16:creationId xmlns:a16="http://schemas.microsoft.com/office/drawing/2014/main" id="{04862F82-F9AC-4884-938B-4A4BC99668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229349" y="399903"/>
          <a:ext cx="2410109" cy="216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66675</xdr:colOff>
      <xdr:row>1</xdr:row>
      <xdr:rowOff>276225</xdr:rowOff>
    </xdr:from>
    <xdr:to>
      <xdr:col>14</xdr:col>
      <xdr:colOff>517612</xdr:colOff>
      <xdr:row>1</xdr:row>
      <xdr:rowOff>990600</xdr:rowOff>
    </xdr:to>
    <xdr:pic>
      <xdr:nvPicPr>
        <xdr:cNvPr id="2" name="Billede 1">
          <a:extLst>
            <a:ext uri="{FF2B5EF4-FFF2-40B4-BE49-F238E27FC236}">
              <a16:creationId xmlns:a16="http://schemas.microsoft.com/office/drawing/2014/main" id="{42A4D111-0B6C-47A3-836E-E0D5B9CE2F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91475" y="723900"/>
          <a:ext cx="1060537" cy="714375"/>
        </a:xfrm>
        <a:prstGeom prst="rect">
          <a:avLst/>
        </a:prstGeom>
      </xdr:spPr>
    </xdr:pic>
    <xdr:clientData/>
  </xdr:twoCellAnchor>
  <xdr:twoCellAnchor>
    <xdr:from>
      <xdr:col>0</xdr:col>
      <xdr:colOff>66675</xdr:colOff>
      <xdr:row>1</xdr:row>
      <xdr:rowOff>1885950</xdr:rowOff>
    </xdr:from>
    <xdr:to>
      <xdr:col>12</xdr:col>
      <xdr:colOff>504825</xdr:colOff>
      <xdr:row>1</xdr:row>
      <xdr:rowOff>3348036</xdr:rowOff>
    </xdr:to>
    <xdr:graphicFrame macro="">
      <xdr:nvGraphicFramePr>
        <xdr:cNvPr id="3" name="Diagram 2">
          <a:extLst>
            <a:ext uri="{FF2B5EF4-FFF2-40B4-BE49-F238E27FC236}">
              <a16:creationId xmlns:a16="http://schemas.microsoft.com/office/drawing/2014/main" id="{AE8B5573-9109-4BE4-BCB3-E61864FD00E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333375</xdr:colOff>
      <xdr:row>27</xdr:row>
      <xdr:rowOff>161925</xdr:rowOff>
    </xdr:from>
    <xdr:to>
      <xdr:col>1</xdr:col>
      <xdr:colOff>1057275</xdr:colOff>
      <xdr:row>27</xdr:row>
      <xdr:rowOff>647700</xdr:rowOff>
    </xdr:to>
    <xdr:pic>
      <xdr:nvPicPr>
        <xdr:cNvPr id="2" name="Billede 1">
          <a:extLst>
            <a:ext uri="{FF2B5EF4-FFF2-40B4-BE49-F238E27FC236}">
              <a16:creationId xmlns:a16="http://schemas.microsoft.com/office/drawing/2014/main" id="{3AAA1F84-35AE-488F-911E-BCD89BF1DF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90950" y="9544050"/>
          <a:ext cx="723900" cy="485775"/>
        </a:xfrm>
        <a:prstGeom prst="rect">
          <a:avLst/>
        </a:prstGeom>
      </xdr:spPr>
    </xdr:pic>
    <xdr:clientData/>
  </xdr:twoCellAnchor>
  <xdr:twoCellAnchor editAs="oneCell">
    <xdr:from>
      <xdr:col>1</xdr:col>
      <xdr:colOff>285750</xdr:colOff>
      <xdr:row>28</xdr:row>
      <xdr:rowOff>228600</xdr:rowOff>
    </xdr:from>
    <xdr:to>
      <xdr:col>1</xdr:col>
      <xdr:colOff>1095375</xdr:colOff>
      <xdr:row>28</xdr:row>
      <xdr:rowOff>523875</xdr:rowOff>
    </xdr:to>
    <xdr:pic>
      <xdr:nvPicPr>
        <xdr:cNvPr id="4" name="Billede 3">
          <a:extLst>
            <a:ext uri="{FF2B5EF4-FFF2-40B4-BE49-F238E27FC236}">
              <a16:creationId xmlns:a16="http://schemas.microsoft.com/office/drawing/2014/main" id="{574148E3-141A-4CE3-8FD9-467076F02A35}"/>
            </a:ext>
            <a:ext uri="{147F2762-F138-4A5C-976F-8EAC2B608ADB}">
              <a16:predDERef xmlns:a16="http://schemas.microsoft.com/office/drawing/2014/main" pred="{3AAA1F84-35AE-488F-911E-BCD89BF1DF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10477500"/>
          <a:ext cx="809625" cy="295275"/>
        </a:xfrm>
        <a:prstGeom prst="rect">
          <a:avLst/>
        </a:prstGeom>
      </xdr:spPr>
    </xdr:pic>
    <xdr:clientData/>
  </xdr:twoCellAnchor>
  <xdr:twoCellAnchor editAs="oneCell">
    <xdr:from>
      <xdr:col>1</xdr:col>
      <xdr:colOff>466725</xdr:colOff>
      <xdr:row>29</xdr:row>
      <xdr:rowOff>133350</xdr:rowOff>
    </xdr:from>
    <xdr:to>
      <xdr:col>1</xdr:col>
      <xdr:colOff>942975</xdr:colOff>
      <xdr:row>29</xdr:row>
      <xdr:rowOff>685800</xdr:rowOff>
    </xdr:to>
    <xdr:pic>
      <xdr:nvPicPr>
        <xdr:cNvPr id="6" name="Billede 5">
          <a:extLst>
            <a:ext uri="{FF2B5EF4-FFF2-40B4-BE49-F238E27FC236}">
              <a16:creationId xmlns:a16="http://schemas.microsoft.com/office/drawing/2014/main" id="{F1CF1552-B75F-4D02-B80A-DB03ED54AF6C}"/>
            </a:ext>
            <a:ext uri="{147F2762-F138-4A5C-976F-8EAC2B608ADB}">
              <a16:predDERef xmlns:a16="http://schemas.microsoft.com/office/drawing/2014/main" pred="{574148E3-141A-4CE3-8FD9-467076F02A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924300" y="11201400"/>
          <a:ext cx="476250" cy="552450"/>
        </a:xfrm>
        <a:prstGeom prst="rect">
          <a:avLst/>
        </a:prstGeom>
      </xdr:spPr>
    </xdr:pic>
    <xdr:clientData/>
  </xdr:twoCellAnchor>
  <xdr:twoCellAnchor editAs="oneCell">
    <xdr:from>
      <xdr:col>1</xdr:col>
      <xdr:colOff>423333</xdr:colOff>
      <xdr:row>35</xdr:row>
      <xdr:rowOff>148169</xdr:rowOff>
    </xdr:from>
    <xdr:to>
      <xdr:col>1</xdr:col>
      <xdr:colOff>1058332</xdr:colOff>
      <xdr:row>35</xdr:row>
      <xdr:rowOff>783168</xdr:rowOff>
    </xdr:to>
    <xdr:pic>
      <xdr:nvPicPr>
        <xdr:cNvPr id="8" name="Billede 7">
          <a:extLst>
            <a:ext uri="{FF2B5EF4-FFF2-40B4-BE49-F238E27FC236}">
              <a16:creationId xmlns:a16="http://schemas.microsoft.com/office/drawing/2014/main" id="{2DA0FAF6-AB5A-46BA-9B43-1F442F8FEA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84083" y="11895669"/>
          <a:ext cx="634999" cy="634999"/>
        </a:xfrm>
        <a:prstGeom prst="rect">
          <a:avLst/>
        </a:prstGeom>
      </xdr:spPr>
    </xdr:pic>
    <xdr:clientData/>
  </xdr:twoCellAnchor>
  <xdr:twoCellAnchor editAs="oneCell">
    <xdr:from>
      <xdr:col>1</xdr:col>
      <xdr:colOff>190499</xdr:colOff>
      <xdr:row>34</xdr:row>
      <xdr:rowOff>127001</xdr:rowOff>
    </xdr:from>
    <xdr:to>
      <xdr:col>1</xdr:col>
      <xdr:colOff>1286884</xdr:colOff>
      <xdr:row>34</xdr:row>
      <xdr:rowOff>899583</xdr:rowOff>
    </xdr:to>
    <xdr:pic>
      <xdr:nvPicPr>
        <xdr:cNvPr id="9" name="Billede 8">
          <a:extLst>
            <a:ext uri="{FF2B5EF4-FFF2-40B4-BE49-F238E27FC236}">
              <a16:creationId xmlns:a16="http://schemas.microsoft.com/office/drawing/2014/main" id="{65A6E938-257E-460D-BBBC-2BC1DFC48108}"/>
            </a:ext>
            <a:ext uri="{147F2762-F138-4A5C-976F-8EAC2B608ADB}">
              <a16:predDERef xmlns:a16="http://schemas.microsoft.com/office/drawing/2014/main" pred="{2DA0FAF6-AB5A-46BA-9B43-1F442F8FEAA4}"/>
            </a:ext>
          </a:extLst>
        </xdr:cNvPr>
        <xdr:cNvPicPr>
          <a:picLocks noChangeAspect="1"/>
        </xdr:cNvPicPr>
      </xdr:nvPicPr>
      <xdr:blipFill>
        <a:blip xmlns:r="http://schemas.openxmlformats.org/officeDocument/2006/relationships" r:embed="rId5"/>
        <a:stretch>
          <a:fillRect/>
        </a:stretch>
      </xdr:blipFill>
      <xdr:spPr>
        <a:xfrm>
          <a:off x="3648074" y="16252826"/>
          <a:ext cx="1096385" cy="772582"/>
        </a:xfrm>
        <a:prstGeom prst="rect">
          <a:avLst/>
        </a:prstGeom>
      </xdr:spPr>
    </xdr:pic>
    <xdr:clientData/>
  </xdr:twoCellAnchor>
  <xdr:twoCellAnchor editAs="oneCell">
    <xdr:from>
      <xdr:col>1</xdr:col>
      <xdr:colOff>222254</xdr:colOff>
      <xdr:row>30</xdr:row>
      <xdr:rowOff>148167</xdr:rowOff>
    </xdr:from>
    <xdr:to>
      <xdr:col>1</xdr:col>
      <xdr:colOff>1354668</xdr:colOff>
      <xdr:row>30</xdr:row>
      <xdr:rowOff>872868</xdr:rowOff>
    </xdr:to>
    <xdr:pic>
      <xdr:nvPicPr>
        <xdr:cNvPr id="10" name="Billede 9">
          <a:extLst>
            <a:ext uri="{FF2B5EF4-FFF2-40B4-BE49-F238E27FC236}">
              <a16:creationId xmlns:a16="http://schemas.microsoft.com/office/drawing/2014/main" id="{9967964A-18D2-4C01-B77B-56E2C63C613F}"/>
            </a:ext>
          </a:extLst>
        </xdr:cNvPr>
        <xdr:cNvPicPr>
          <a:picLocks noChangeAspect="1"/>
        </xdr:cNvPicPr>
      </xdr:nvPicPr>
      <xdr:blipFill>
        <a:blip xmlns:r="http://schemas.openxmlformats.org/officeDocument/2006/relationships" r:embed="rId6"/>
        <a:stretch>
          <a:fillRect/>
        </a:stretch>
      </xdr:blipFill>
      <xdr:spPr>
        <a:xfrm>
          <a:off x="3683004" y="11895667"/>
          <a:ext cx="1132414" cy="724701"/>
        </a:xfrm>
        <a:prstGeom prst="rect">
          <a:avLst/>
        </a:prstGeom>
      </xdr:spPr>
    </xdr:pic>
    <xdr:clientData/>
  </xdr:twoCellAnchor>
  <xdr:twoCellAnchor editAs="oneCell">
    <xdr:from>
      <xdr:col>1</xdr:col>
      <xdr:colOff>412753</xdr:colOff>
      <xdr:row>31</xdr:row>
      <xdr:rowOff>84666</xdr:rowOff>
    </xdr:from>
    <xdr:to>
      <xdr:col>1</xdr:col>
      <xdr:colOff>1106581</xdr:colOff>
      <xdr:row>31</xdr:row>
      <xdr:rowOff>1111249</xdr:rowOff>
    </xdr:to>
    <xdr:pic>
      <xdr:nvPicPr>
        <xdr:cNvPr id="11" name="Billede 10">
          <a:extLst>
            <a:ext uri="{FF2B5EF4-FFF2-40B4-BE49-F238E27FC236}">
              <a16:creationId xmlns:a16="http://schemas.microsoft.com/office/drawing/2014/main" id="{FED11583-E0B4-4F39-B8B4-FBBA0FB8A9A3}"/>
            </a:ext>
          </a:extLst>
        </xdr:cNvPr>
        <xdr:cNvPicPr>
          <a:picLocks noChangeAspect="1"/>
        </xdr:cNvPicPr>
      </xdr:nvPicPr>
      <xdr:blipFill rotWithShape="1">
        <a:blip xmlns:r="http://schemas.openxmlformats.org/officeDocument/2006/relationships" r:embed="rId7"/>
        <a:srcRect r="5309"/>
        <a:stretch/>
      </xdr:blipFill>
      <xdr:spPr>
        <a:xfrm>
          <a:off x="3873503" y="12837583"/>
          <a:ext cx="693828" cy="1026583"/>
        </a:xfrm>
        <a:prstGeom prst="rect">
          <a:avLst/>
        </a:prstGeom>
      </xdr:spPr>
    </xdr:pic>
    <xdr:clientData/>
  </xdr:twoCellAnchor>
  <xdr:twoCellAnchor editAs="oneCell">
    <xdr:from>
      <xdr:col>1</xdr:col>
      <xdr:colOff>296334</xdr:colOff>
      <xdr:row>36</xdr:row>
      <xdr:rowOff>317501</xdr:rowOff>
    </xdr:from>
    <xdr:to>
      <xdr:col>1</xdr:col>
      <xdr:colOff>1217084</xdr:colOff>
      <xdr:row>36</xdr:row>
      <xdr:rowOff>576736</xdr:rowOff>
    </xdr:to>
    <xdr:pic>
      <xdr:nvPicPr>
        <xdr:cNvPr id="12" name="Billede 11">
          <a:extLst>
            <a:ext uri="{FF2B5EF4-FFF2-40B4-BE49-F238E27FC236}">
              <a16:creationId xmlns:a16="http://schemas.microsoft.com/office/drawing/2014/main" id="{46BE2F77-E927-4480-96CE-86B6222C2C9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757084" y="18467918"/>
          <a:ext cx="920750" cy="259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190500</xdr:colOff>
      <xdr:row>32</xdr:row>
      <xdr:rowOff>306916</xdr:rowOff>
    </xdr:from>
    <xdr:to>
      <xdr:col>1</xdr:col>
      <xdr:colOff>1322917</xdr:colOff>
      <xdr:row>32</xdr:row>
      <xdr:rowOff>625033</xdr:rowOff>
    </xdr:to>
    <xdr:pic>
      <xdr:nvPicPr>
        <xdr:cNvPr id="13" name="Billede 12" descr="Forside - Den Danske Naturfond : Den Danske Naturfond">
          <a:extLst>
            <a:ext uri="{FF2B5EF4-FFF2-40B4-BE49-F238E27FC236}">
              <a16:creationId xmlns:a16="http://schemas.microsoft.com/office/drawing/2014/main" id="{8B6C6E64-1C0A-46F2-8CA2-2EE1667FA075}"/>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651250" y="17589499"/>
          <a:ext cx="1132417" cy="318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306918</xdr:colOff>
      <xdr:row>33</xdr:row>
      <xdr:rowOff>402167</xdr:rowOff>
    </xdr:from>
    <xdr:to>
      <xdr:col>1</xdr:col>
      <xdr:colOff>1248834</xdr:colOff>
      <xdr:row>33</xdr:row>
      <xdr:rowOff>553241</xdr:rowOff>
    </xdr:to>
    <xdr:pic>
      <xdr:nvPicPr>
        <xdr:cNvPr id="14" name="Billede 13">
          <a:extLst>
            <a:ext uri="{FF2B5EF4-FFF2-40B4-BE49-F238E27FC236}">
              <a16:creationId xmlns:a16="http://schemas.microsoft.com/office/drawing/2014/main" id="{A7ED5A3E-472E-4A7D-A9A5-75E7D459CEB4}"/>
            </a:ext>
          </a:extLst>
        </xdr:cNvPr>
        <xdr:cNvPicPr>
          <a:picLocks noChangeAspect="1"/>
        </xdr:cNvPicPr>
      </xdr:nvPicPr>
      <xdr:blipFill>
        <a:blip xmlns:r="http://schemas.openxmlformats.org/officeDocument/2006/relationships" r:embed="rId10"/>
        <a:stretch>
          <a:fillRect/>
        </a:stretch>
      </xdr:blipFill>
      <xdr:spPr>
        <a:xfrm>
          <a:off x="3767668" y="18573750"/>
          <a:ext cx="941916" cy="151074"/>
        </a:xfrm>
        <a:prstGeom prst="rect">
          <a:avLst/>
        </a:prstGeom>
      </xdr:spPr>
    </xdr:pic>
    <xdr:clientData/>
  </xdr:twoCellAnchor>
  <xdr:twoCellAnchor editAs="oneCell">
    <xdr:from>
      <xdr:col>1</xdr:col>
      <xdr:colOff>62566</xdr:colOff>
      <xdr:row>37</xdr:row>
      <xdr:rowOff>455304</xdr:rowOff>
    </xdr:from>
    <xdr:to>
      <xdr:col>1</xdr:col>
      <xdr:colOff>888999</xdr:colOff>
      <xdr:row>37</xdr:row>
      <xdr:rowOff>948264</xdr:rowOff>
    </xdr:to>
    <xdr:pic>
      <xdr:nvPicPr>
        <xdr:cNvPr id="15" name="Billede 14" descr="Logo og pressebilleder - Det Nationale Sorgcenter">
          <a:extLst>
            <a:ext uri="{FF2B5EF4-FFF2-40B4-BE49-F238E27FC236}">
              <a16:creationId xmlns:a16="http://schemas.microsoft.com/office/drawing/2014/main" id="{D2EB1C92-ED7E-47D6-A419-B8BD35F6E9E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523316" y="20595387"/>
          <a:ext cx="826433" cy="492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973667</xdr:colOff>
      <xdr:row>37</xdr:row>
      <xdr:rowOff>264584</xdr:rowOff>
    </xdr:from>
    <xdr:to>
      <xdr:col>1</xdr:col>
      <xdr:colOff>1502834</xdr:colOff>
      <xdr:row>37</xdr:row>
      <xdr:rowOff>793751</xdr:rowOff>
    </xdr:to>
    <xdr:pic>
      <xdr:nvPicPr>
        <xdr:cNvPr id="16" name="Billede 15" descr="KidsAid_Logo_Orginal_vertical_RGB">
          <a:extLst>
            <a:ext uri="{FF2B5EF4-FFF2-40B4-BE49-F238E27FC236}">
              <a16:creationId xmlns:a16="http://schemas.microsoft.com/office/drawing/2014/main" id="{6EB546A8-11F9-4C51-9DA5-5E38D55034E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434417" y="20404667"/>
          <a:ext cx="529167" cy="529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37</xdr:row>
      <xdr:rowOff>95252</xdr:rowOff>
    </xdr:from>
    <xdr:to>
      <xdr:col>1</xdr:col>
      <xdr:colOff>851958</xdr:colOff>
      <xdr:row>37</xdr:row>
      <xdr:rowOff>438080</xdr:rowOff>
    </xdr:to>
    <xdr:pic>
      <xdr:nvPicPr>
        <xdr:cNvPr id="17" name="Billede 16" descr="logo">
          <a:extLst>
            <a:ext uri="{FF2B5EF4-FFF2-40B4-BE49-F238E27FC236}">
              <a16:creationId xmlns:a16="http://schemas.microsoft.com/office/drawing/2014/main" id="{10FBCCB0-3117-4D3A-944A-0D8360304029}"/>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556000" y="20235335"/>
          <a:ext cx="756708" cy="342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38</xdr:row>
      <xdr:rowOff>509214</xdr:rowOff>
    </xdr:from>
    <xdr:to>
      <xdr:col>1</xdr:col>
      <xdr:colOff>1364757</xdr:colOff>
      <xdr:row>38</xdr:row>
      <xdr:rowOff>623199</xdr:rowOff>
    </xdr:to>
    <xdr:pic>
      <xdr:nvPicPr>
        <xdr:cNvPr id="5" name="Billede 4">
          <a:extLst>
            <a:ext uri="{FF2B5EF4-FFF2-40B4-BE49-F238E27FC236}">
              <a16:creationId xmlns:a16="http://schemas.microsoft.com/office/drawing/2014/main" id="{0484063D-7942-4CDE-8112-376B8D8419E2}"/>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xdr:blipFill>
      <xdr:spPr>
        <a:xfrm>
          <a:off x="3556000" y="20649297"/>
          <a:ext cx="1269507" cy="1139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al-bank.dk/handlers/documentarchive.ashx?id=445" TargetMode="External"/><Relationship Id="rId3" Type="http://schemas.openxmlformats.org/officeDocument/2006/relationships/hyperlink" Target="https://www.al-bank.dk/handlers/documentarchive.ashx?id=269" TargetMode="External"/><Relationship Id="rId7" Type="http://schemas.openxmlformats.org/officeDocument/2006/relationships/hyperlink" Target="https://www.al-bank.dk/handlers/documentarchive.ashx?id=465" TargetMode="External"/><Relationship Id="rId12" Type="http://schemas.openxmlformats.org/officeDocument/2006/relationships/drawing" Target="../drawings/drawing3.xml"/><Relationship Id="rId2" Type="http://schemas.openxmlformats.org/officeDocument/2006/relationships/hyperlink" Target="https://www.al-bank.dk/handlers/documentarchive.ashx?id=270" TargetMode="External"/><Relationship Id="rId1" Type="http://schemas.openxmlformats.org/officeDocument/2006/relationships/hyperlink" Target="https://www.al-bank.dk/handlers/documentarchive.ashx?id=380" TargetMode="External"/><Relationship Id="rId6" Type="http://schemas.openxmlformats.org/officeDocument/2006/relationships/hyperlink" Target="https://www.al-bank.dk/handlers/documentarchive.ashx?id=266" TargetMode="External"/><Relationship Id="rId11" Type="http://schemas.openxmlformats.org/officeDocument/2006/relationships/printerSettings" Target="../printerSettings/printerSettings13.bin"/><Relationship Id="rId5" Type="http://schemas.openxmlformats.org/officeDocument/2006/relationships/hyperlink" Target="https://www.al-bank.dk/handlers/documentarchive.ashx?id=267" TargetMode="External"/><Relationship Id="rId10" Type="http://schemas.openxmlformats.org/officeDocument/2006/relationships/hyperlink" Target="https://www.al-bank.dk/handlers/documentarchive.ashx?id=271" TargetMode="External"/><Relationship Id="rId4" Type="http://schemas.openxmlformats.org/officeDocument/2006/relationships/hyperlink" Target="https://www.al-bank.dk/handlers/documentarchive.ashx?id=255" TargetMode="External"/><Relationship Id="rId9" Type="http://schemas.openxmlformats.org/officeDocument/2006/relationships/hyperlink" Target="https://www.al-bank.dk/handlers/documentarchive.ashx?id=240"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finansdanmark.dk/media/47361/finans-danmark-co2-model.pdf" TargetMode="External"/><Relationship Id="rId2" Type="http://schemas.openxmlformats.org/officeDocument/2006/relationships/hyperlink" Target="https://www.unepfi.org/positive-impact/unep-fi-impact-analysis-tools/investment-portfolio-impact-analysis-tool/" TargetMode="External"/><Relationship Id="rId1" Type="http://schemas.openxmlformats.org/officeDocument/2006/relationships/hyperlink" Target="https://www.unepfi.org/publications/positive-impact-publications/portfolio-tool-banks-v2/" TargetMode="External"/><Relationship Id="rId5" Type="http://schemas.openxmlformats.org/officeDocument/2006/relationships/printerSettings" Target="../printerSettings/printerSettings14.bin"/><Relationship Id="rId4" Type="http://schemas.openxmlformats.org/officeDocument/2006/relationships/hyperlink" Target="https://www.fsr.dk/es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F3F9F-B3DB-4AE1-B601-C7BD5A8BBBA4}">
  <dimension ref="A1:T40"/>
  <sheetViews>
    <sheetView tabSelected="1" zoomScaleNormal="100" workbookViewId="0">
      <selection activeCell="C2" sqref="C2"/>
    </sheetView>
  </sheetViews>
  <sheetFormatPr defaultRowHeight="15" x14ac:dyDescent="0.25"/>
  <cols>
    <col min="1" max="1" width="135" customWidth="1"/>
  </cols>
  <sheetData>
    <row r="1" spans="1:6" ht="78.75" customHeight="1" x14ac:dyDescent="0.25">
      <c r="A1" s="61" t="s">
        <v>0</v>
      </c>
    </row>
    <row r="2" spans="1:6" ht="94.5" customHeight="1" x14ac:dyDescent="0.25">
      <c r="A2" s="929" t="s">
        <v>555</v>
      </c>
    </row>
    <row r="3" spans="1:6" ht="18" thickBot="1" x14ac:dyDescent="0.35">
      <c r="A3" s="16" t="s">
        <v>1</v>
      </c>
    </row>
    <row r="4" spans="1:6" x14ac:dyDescent="0.25">
      <c r="A4" s="20"/>
    </row>
    <row r="5" spans="1:6" x14ac:dyDescent="0.25">
      <c r="A5" s="940" t="s">
        <v>2</v>
      </c>
    </row>
    <row r="6" spans="1:6" x14ac:dyDescent="0.25">
      <c r="A6" s="66"/>
    </row>
    <row r="7" spans="1:6" x14ac:dyDescent="0.25">
      <c r="A7" s="12" t="s">
        <v>3</v>
      </c>
    </row>
    <row r="8" spans="1:6" x14ac:dyDescent="0.25">
      <c r="A8" s="68" t="s">
        <v>4</v>
      </c>
    </row>
    <row r="9" spans="1:6" x14ac:dyDescent="0.25">
      <c r="A9" s="68" t="s">
        <v>5</v>
      </c>
    </row>
    <row r="10" spans="1:6" x14ac:dyDescent="0.25">
      <c r="A10" s="68" t="s">
        <v>6</v>
      </c>
      <c r="F10" t="s">
        <v>7</v>
      </c>
    </row>
    <row r="11" spans="1:6" x14ac:dyDescent="0.25">
      <c r="A11" s="68" t="s">
        <v>8</v>
      </c>
    </row>
    <row r="12" spans="1:6" x14ac:dyDescent="0.25">
      <c r="A12" s="68" t="s">
        <v>9</v>
      </c>
    </row>
    <row r="13" spans="1:6" x14ac:dyDescent="0.25">
      <c r="A13" s="20"/>
    </row>
    <row r="14" spans="1:6" x14ac:dyDescent="0.25">
      <c r="A14" s="15" t="s">
        <v>10</v>
      </c>
    </row>
    <row r="15" spans="1:6" x14ac:dyDescent="0.25">
      <c r="A15" s="68" t="s">
        <v>11</v>
      </c>
    </row>
    <row r="16" spans="1:6" x14ac:dyDescent="0.25">
      <c r="A16" s="68" t="s">
        <v>12</v>
      </c>
    </row>
    <row r="17" spans="1:20" x14ac:dyDescent="0.25">
      <c r="A17" s="10"/>
    </row>
    <row r="18" spans="1:20" x14ac:dyDescent="0.25">
      <c r="A18" s="63" t="s">
        <v>13</v>
      </c>
    </row>
    <row r="19" spans="1:20" x14ac:dyDescent="0.25">
      <c r="A19" s="68" t="s">
        <v>14</v>
      </c>
    </row>
    <row r="20" spans="1:20" x14ac:dyDescent="0.25">
      <c r="A20" s="83" t="s">
        <v>15</v>
      </c>
    </row>
    <row r="21" spans="1:20" x14ac:dyDescent="0.25">
      <c r="A21" s="2"/>
    </row>
    <row r="22" spans="1:20" x14ac:dyDescent="0.25">
      <c r="A22" s="14" t="s">
        <v>16</v>
      </c>
    </row>
    <row r="23" spans="1:20" x14ac:dyDescent="0.25">
      <c r="A23" s="84" t="s">
        <v>17</v>
      </c>
    </row>
    <row r="24" spans="1:20" x14ac:dyDescent="0.25">
      <c r="A24" s="84"/>
    </row>
    <row r="25" spans="1:20" x14ac:dyDescent="0.25">
      <c r="A25" s="86" t="s">
        <v>18</v>
      </c>
    </row>
    <row r="26" spans="1:20" x14ac:dyDescent="0.25">
      <c r="A26" s="68" t="s">
        <v>19</v>
      </c>
    </row>
    <row r="27" spans="1:20" x14ac:dyDescent="0.25">
      <c r="A27" s="85" t="s">
        <v>20</v>
      </c>
    </row>
    <row r="28" spans="1:20" x14ac:dyDescent="0.25">
      <c r="A28" s="10"/>
    </row>
    <row r="29" spans="1:20" x14ac:dyDescent="0.25">
      <c r="A29" s="984" t="s">
        <v>21</v>
      </c>
    </row>
    <row r="30" spans="1:20" ht="36" customHeight="1" x14ac:dyDescent="0.25">
      <c r="A30" s="984"/>
    </row>
    <row r="31" spans="1:20" x14ac:dyDescent="0.25">
      <c r="A31" s="984"/>
      <c r="B31" s="11"/>
      <c r="C31" s="11"/>
      <c r="D31" s="11"/>
      <c r="E31" s="11"/>
      <c r="F31" s="11"/>
      <c r="G31" s="11"/>
      <c r="H31" s="11"/>
      <c r="I31" s="11"/>
      <c r="J31" s="11"/>
      <c r="K31" s="11"/>
      <c r="L31" s="11"/>
      <c r="M31" s="11"/>
      <c r="N31" s="11"/>
      <c r="O31" s="11"/>
      <c r="P31" s="11"/>
      <c r="Q31" s="11"/>
      <c r="R31" s="11"/>
      <c r="S31" s="11"/>
      <c r="T31" s="11"/>
    </row>
    <row r="32" spans="1:20" ht="24.75" customHeight="1" x14ac:dyDescent="0.25">
      <c r="A32" s="984"/>
    </row>
    <row r="33" spans="1:1" x14ac:dyDescent="0.25">
      <c r="A33" s="984"/>
    </row>
    <row r="34" spans="1:1" ht="24.75" customHeight="1" x14ac:dyDescent="0.25">
      <c r="A34" s="984"/>
    </row>
    <row r="35" spans="1:1" x14ac:dyDescent="0.25">
      <c r="A35" s="984"/>
    </row>
    <row r="36" spans="1:1" ht="22.5" customHeight="1" x14ac:dyDescent="0.25">
      <c r="A36" s="984"/>
    </row>
    <row r="38" spans="1:1" ht="12.75" customHeight="1" x14ac:dyDescent="0.25"/>
    <row r="39" spans="1:1" ht="54.75" customHeight="1" x14ac:dyDescent="0.25"/>
    <row r="40" spans="1:1" ht="15" customHeight="1" x14ac:dyDescent="0.25"/>
  </sheetData>
  <sheetProtection algorithmName="SHA-512" hashValue="m/3yTNEi6fUChJYS6cYcpmFZNZYhpLmDEKZ8fS3XyEcIqxqBbLTSccGIGeJCdBWdGo8tw71TvKag+zY4R+1Zuw==" saltValue="h8F30LC9a+G+mBBooltifg==" spinCount="100000" sheet="1" objects="1" scenarios="1"/>
  <mergeCells count="1">
    <mergeCell ref="A29:A36"/>
  </mergeCells>
  <hyperlinks>
    <hyperlink ref="A9" location="Boliglån!A1" display="Boliglån" xr:uid="{44462656-EC5B-4285-A623-DDE0D65C58C4}"/>
    <hyperlink ref="A10" location="'Billån og leasing'!A1" display="Billån og leasing" xr:uid="{98466E16-9771-4BBD-A3E0-929C6C74A3F0}"/>
    <hyperlink ref="A11" location="'Investeringer for kunder'!A1" display="Investeringer på vegne af kunder" xr:uid="{20C7B14D-40B2-4F55-A57E-09C6C0A15ED1}"/>
    <hyperlink ref="A12" location="'Investering af egenbeholdning'!A1" display="Investeringer af egenbeholdningen" xr:uid="{EF1E83C6-EF6A-42E7-B976-9657CE93695B}"/>
    <hyperlink ref="A19" location="Kunder!A1" display="Kunder" xr:uid="{782ED922-B435-4E30-BD5D-6AB40DA1C184}"/>
    <hyperlink ref="A20" location="Medarbejdere!A1" display="Medarbejdere" xr:uid="{F68942DA-228C-4490-9F21-61767E051B28}"/>
    <hyperlink ref="A23" location="'Governance og ledelse'!A1" display="Governance og ledelse" xr:uid="{567FF593-B524-4120-BFAC-5FC2EFD47EAD}"/>
    <hyperlink ref="A15" location="Klimaregnskab!A1" display="Klimaregnskab" xr:uid="{C9DB988B-BB2F-42F6-BE32-1DAF05726893}"/>
    <hyperlink ref="A16" location="Miljøregnskab!A1" display="Miljøregnskab" xr:uid="{49007DB0-174E-4DF5-8031-08AE01E3A68D}"/>
    <hyperlink ref="A27" location="Rapporteringsprincipper!A1" display="Rapporteringsprincipper" xr:uid="{EF5A0C49-7B5D-4516-9967-9D5D3F32F269}"/>
    <hyperlink ref="A26" location="'Politikker og praksisser'!A1" display="Politikker og praksisser" xr:uid="{F1CE055D-5AB1-42E2-AE04-83867D1293AE}"/>
    <hyperlink ref="A8" location="'EU Taksonomiforordning art. 8'!A1" display="Aktiviteter omfattet af EU Taksonomien (estimat)" xr:uid="{CB16941B-58C0-42A1-8990-FCEB8958BFE6}"/>
    <hyperlink ref="A5" location="'FN Impact Analyse'!A1" display="FN Impact Analyse" xr:uid="{18C24427-AD00-45D4-AFA6-F1C93571C164}"/>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B8860-852B-4E34-9B1F-30FF9D968B9F}">
  <sheetPr>
    <tabColor rgb="FFAF1E2D"/>
  </sheetPr>
  <dimension ref="A1:G17"/>
  <sheetViews>
    <sheetView zoomScaleNormal="100" workbookViewId="0">
      <selection sqref="A1:E1"/>
    </sheetView>
  </sheetViews>
  <sheetFormatPr defaultColWidth="9.140625" defaultRowHeight="15" x14ac:dyDescent="0.25"/>
  <cols>
    <col min="1" max="1" width="42.7109375" style="1" customWidth="1"/>
    <col min="2" max="3" width="14.85546875" style="1" customWidth="1"/>
    <col min="4" max="4" width="13.28515625" style="1" customWidth="1"/>
    <col min="5" max="5" width="13.42578125" style="9" customWidth="1"/>
    <col min="6" max="6" width="9.140625" style="1" customWidth="1"/>
    <col min="7" max="16384" width="9.140625" style="1"/>
  </cols>
  <sheetData>
    <row r="1" spans="1:7" ht="39.75" customHeight="1" x14ac:dyDescent="0.25">
      <c r="A1" s="1109" t="s">
        <v>14</v>
      </c>
      <c r="B1" s="1109"/>
      <c r="C1" s="1109"/>
      <c r="D1" s="1109"/>
      <c r="E1" s="1109"/>
    </row>
    <row r="2" spans="1:7" ht="18.75" customHeight="1" x14ac:dyDescent="0.25">
      <c r="A2" s="797" t="s">
        <v>74</v>
      </c>
      <c r="B2" s="798" t="s">
        <v>75</v>
      </c>
      <c r="C2" s="798" t="s">
        <v>219</v>
      </c>
      <c r="D2" s="799">
        <v>2021</v>
      </c>
      <c r="E2" s="800">
        <v>2020</v>
      </c>
    </row>
    <row r="3" spans="1:7" ht="29.25" customHeight="1" x14ac:dyDescent="0.25">
      <c r="A3" s="741" t="s">
        <v>305</v>
      </c>
      <c r="B3" s="746" t="s">
        <v>306</v>
      </c>
      <c r="C3" s="746">
        <v>1</v>
      </c>
      <c r="D3" s="757">
        <v>1</v>
      </c>
      <c r="E3" s="754">
        <v>1</v>
      </c>
    </row>
    <row r="4" spans="1:7" ht="29.25" customHeight="1" x14ac:dyDescent="0.25">
      <c r="A4" s="742" t="s">
        <v>305</v>
      </c>
      <c r="B4" s="747" t="s">
        <v>307</v>
      </c>
      <c r="C4" s="747"/>
      <c r="D4" s="758">
        <v>7432</v>
      </c>
      <c r="E4" s="751">
        <v>7525</v>
      </c>
    </row>
    <row r="5" spans="1:7" ht="29.25" customHeight="1" x14ac:dyDescent="0.25">
      <c r="A5" s="138" t="s">
        <v>308</v>
      </c>
      <c r="B5" s="748" t="s">
        <v>309</v>
      </c>
      <c r="C5" s="748">
        <v>80</v>
      </c>
      <c r="D5" s="564">
        <v>77</v>
      </c>
      <c r="E5" s="755" t="s">
        <v>310</v>
      </c>
    </row>
    <row r="6" spans="1:7" ht="27.75" customHeight="1" x14ac:dyDescent="0.25">
      <c r="A6" s="742" t="s">
        <v>311</v>
      </c>
      <c r="B6" s="747" t="s">
        <v>80</v>
      </c>
      <c r="C6" s="747"/>
      <c r="D6" s="758">
        <v>344045</v>
      </c>
      <c r="E6" s="751">
        <v>332866</v>
      </c>
    </row>
    <row r="7" spans="1:7" ht="27.75" customHeight="1" x14ac:dyDescent="0.25">
      <c r="A7" s="743" t="s">
        <v>312</v>
      </c>
      <c r="B7" s="746" t="s">
        <v>313</v>
      </c>
      <c r="C7" s="746"/>
      <c r="D7" s="759">
        <v>315688</v>
      </c>
      <c r="E7" s="752">
        <v>304281</v>
      </c>
    </row>
    <row r="8" spans="1:7" ht="28.5" customHeight="1" x14ac:dyDescent="0.25">
      <c r="A8" s="263" t="s">
        <v>314</v>
      </c>
      <c r="B8" s="484" t="s">
        <v>80</v>
      </c>
      <c r="C8" s="484"/>
      <c r="D8" s="760">
        <v>15874</v>
      </c>
      <c r="E8" s="753">
        <v>16081</v>
      </c>
    </row>
    <row r="9" spans="1:7" ht="27.75" customHeight="1" x14ac:dyDescent="0.25">
      <c r="A9" s="26" t="s">
        <v>315</v>
      </c>
      <c r="B9" s="482" t="s">
        <v>80</v>
      </c>
      <c r="C9" s="482"/>
      <c r="D9" s="705">
        <v>12483</v>
      </c>
      <c r="E9" s="930">
        <v>12504</v>
      </c>
    </row>
    <row r="10" spans="1:7" ht="29.25" customHeight="1" x14ac:dyDescent="0.25">
      <c r="A10" s="727" t="s">
        <v>316</v>
      </c>
      <c r="B10" s="749" t="s">
        <v>80</v>
      </c>
      <c r="C10" s="749"/>
      <c r="D10" s="761">
        <v>11298</v>
      </c>
      <c r="E10" s="756">
        <v>14347</v>
      </c>
    </row>
    <row r="11" spans="1:7" ht="30.75" customHeight="1" x14ac:dyDescent="0.25">
      <c r="A11" s="67" t="s">
        <v>317</v>
      </c>
      <c r="B11" s="482" t="s">
        <v>84</v>
      </c>
      <c r="C11" s="482"/>
      <c r="D11" s="894">
        <v>94</v>
      </c>
      <c r="E11" s="895">
        <v>94</v>
      </c>
    </row>
    <row r="12" spans="1:7" ht="30" customHeight="1" x14ac:dyDescent="0.25">
      <c r="A12" s="812" t="s">
        <v>318</v>
      </c>
      <c r="B12" s="626" t="s">
        <v>80</v>
      </c>
      <c r="C12" s="626"/>
      <c r="D12" s="840">
        <v>5300</v>
      </c>
      <c r="E12" s="841">
        <v>10157</v>
      </c>
      <c r="G12" s="839" t="s">
        <v>319</v>
      </c>
    </row>
    <row r="13" spans="1:7" x14ac:dyDescent="0.25">
      <c r="A13" s="704"/>
      <c r="B13" s="704"/>
      <c r="C13" s="704"/>
      <c r="D13" s="704"/>
      <c r="E13" s="838"/>
    </row>
    <row r="14" spans="1:7" ht="16.5" customHeight="1" x14ac:dyDescent="0.25">
      <c r="A14" s="801" t="s">
        <v>96</v>
      </c>
      <c r="B14" s="802" t="s">
        <v>75</v>
      </c>
      <c r="C14" s="803">
        <v>2021</v>
      </c>
      <c r="D14" s="803">
        <v>2020</v>
      </c>
      <c r="E14" s="1"/>
    </row>
    <row r="15" spans="1:7" ht="25.5" customHeight="1" x14ac:dyDescent="0.25">
      <c r="A15" s="744" t="s">
        <v>311</v>
      </c>
      <c r="B15" s="762" t="s">
        <v>80</v>
      </c>
      <c r="C15" s="848">
        <v>29106</v>
      </c>
      <c r="D15" s="848">
        <v>27394</v>
      </c>
      <c r="E15" s="835"/>
    </row>
    <row r="16" spans="1:7" ht="25.5" customHeight="1" x14ac:dyDescent="0.25">
      <c r="A16" s="745" t="s">
        <v>312</v>
      </c>
      <c r="B16" s="750" t="s">
        <v>313</v>
      </c>
      <c r="C16" s="849">
        <v>24758</v>
      </c>
      <c r="D16" s="849">
        <v>22845</v>
      </c>
      <c r="E16" s="837"/>
    </row>
    <row r="17" spans="1:5" ht="24" customHeight="1" x14ac:dyDescent="0.25">
      <c r="A17" s="707" t="s">
        <v>314</v>
      </c>
      <c r="B17" s="708" t="s">
        <v>80</v>
      </c>
      <c r="C17" s="850">
        <v>4348</v>
      </c>
      <c r="D17" s="850">
        <v>4549</v>
      </c>
      <c r="E17" s="706"/>
    </row>
  </sheetData>
  <sheetProtection algorithmName="SHA-512" hashValue="fXC+Y0glZkcRvk9BzwRJ1td2hSz5jSbqsLLu8bxMUkkC0YX6ztR2vJZDTyMne246TXKjU/qQV25ROEf2TnaAsw==" saltValue="gja0z71yFh00Hl48RilzoQ==" spinCount="100000" sheet="1" objects="1" scenarios="1"/>
  <mergeCells count="1">
    <mergeCell ref="A1:E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9CB06-34EC-4949-939F-E5F87FA2BA10}">
  <sheetPr>
    <tabColor rgb="FFAF1E2D"/>
  </sheetPr>
  <dimension ref="A1:H28"/>
  <sheetViews>
    <sheetView zoomScaleNormal="100" workbookViewId="0">
      <selection sqref="A1:E1"/>
    </sheetView>
  </sheetViews>
  <sheetFormatPr defaultColWidth="9.140625" defaultRowHeight="15" x14ac:dyDescent="0.25"/>
  <cols>
    <col min="1" max="1" width="59.42578125" style="1" customWidth="1"/>
    <col min="2" max="3" width="14.85546875" style="1" customWidth="1"/>
    <col min="4" max="4" width="13.28515625" style="1" customWidth="1"/>
    <col min="5" max="5" width="14.42578125" style="9" customWidth="1"/>
    <col min="6" max="6" width="9.140625" style="1" customWidth="1"/>
    <col min="7" max="16382" width="9.140625" style="1"/>
    <col min="16383" max="16383" width="9.140625" style="1" bestFit="1"/>
    <col min="16384" max="16384" width="9.140625" style="1"/>
  </cols>
  <sheetData>
    <row r="1" spans="1:8" ht="39.75" customHeight="1" x14ac:dyDescent="0.25">
      <c r="A1" s="1109" t="s">
        <v>15</v>
      </c>
      <c r="B1" s="1109"/>
      <c r="C1" s="1109"/>
      <c r="D1" s="1109"/>
      <c r="E1" s="1110"/>
    </row>
    <row r="2" spans="1:8" ht="17.25" customHeight="1" x14ac:dyDescent="0.25">
      <c r="A2" s="788" t="s">
        <v>320</v>
      </c>
      <c r="B2" s="793" t="s">
        <v>75</v>
      </c>
      <c r="C2" s="794" t="s">
        <v>219</v>
      </c>
      <c r="D2" s="792">
        <v>2021</v>
      </c>
      <c r="E2" s="795">
        <v>2020</v>
      </c>
    </row>
    <row r="3" spans="1:8" ht="19.5" customHeight="1" x14ac:dyDescent="0.25">
      <c r="A3" s="361" t="s">
        <v>321</v>
      </c>
      <c r="B3" s="1111" t="s">
        <v>322</v>
      </c>
      <c r="C3" s="569"/>
      <c r="D3" s="886">
        <v>1069</v>
      </c>
      <c r="E3" s="887">
        <v>1064.5999999999999</v>
      </c>
    </row>
    <row r="4" spans="1:8" ht="19.5" customHeight="1" x14ac:dyDescent="0.25">
      <c r="A4" s="700" t="s">
        <v>323</v>
      </c>
      <c r="B4" s="1111"/>
      <c r="C4" s="569"/>
      <c r="D4" s="423">
        <v>543</v>
      </c>
      <c r="E4" s="888">
        <v>551.9</v>
      </c>
    </row>
    <row r="5" spans="1:8" ht="19.5" customHeight="1" x14ac:dyDescent="0.25">
      <c r="A5" s="700" t="s">
        <v>324</v>
      </c>
      <c r="B5" s="1111"/>
      <c r="C5" s="569"/>
      <c r="D5" s="423">
        <v>526</v>
      </c>
      <c r="E5" s="888">
        <v>512.70000000000005</v>
      </c>
    </row>
    <row r="6" spans="1:8" ht="21.75" customHeight="1" x14ac:dyDescent="0.25">
      <c r="A6" s="1112" t="s">
        <v>325</v>
      </c>
      <c r="B6" s="639" t="s">
        <v>326</v>
      </c>
      <c r="C6" s="699"/>
      <c r="D6" s="889">
        <v>50.8</v>
      </c>
      <c r="E6" s="881">
        <v>51.8</v>
      </c>
      <c r="G6" s="880"/>
      <c r="H6" s="880"/>
    </row>
    <row r="7" spans="1:8" ht="22.5" customHeight="1" x14ac:dyDescent="0.25">
      <c r="A7" s="1112"/>
      <c r="B7" s="639" t="s">
        <v>327</v>
      </c>
      <c r="C7" s="791"/>
      <c r="D7" s="890">
        <v>49.3</v>
      </c>
      <c r="E7" s="881">
        <v>48.2</v>
      </c>
      <c r="G7" s="880"/>
      <c r="H7" s="880"/>
    </row>
    <row r="8" spans="1:8" ht="23.25" customHeight="1" x14ac:dyDescent="0.25">
      <c r="A8" s="361" t="s">
        <v>328</v>
      </c>
      <c r="B8" s="571" t="s">
        <v>322</v>
      </c>
      <c r="C8" s="422"/>
      <c r="D8" s="885">
        <v>40</v>
      </c>
      <c r="E8" s="583">
        <v>27</v>
      </c>
    </row>
    <row r="9" spans="1:8" ht="25.5" customHeight="1" x14ac:dyDescent="0.25">
      <c r="A9" s="1112" t="s">
        <v>329</v>
      </c>
      <c r="B9" s="635" t="s">
        <v>326</v>
      </c>
      <c r="C9" s="635" t="s">
        <v>330</v>
      </c>
      <c r="D9" s="939">
        <v>35</v>
      </c>
      <c r="E9" s="881">
        <v>35</v>
      </c>
    </row>
    <row r="10" spans="1:8" ht="22.5" customHeight="1" x14ac:dyDescent="0.25">
      <c r="A10" s="1112"/>
      <c r="B10" s="635" t="s">
        <v>327</v>
      </c>
      <c r="C10" s="635" t="s">
        <v>330</v>
      </c>
      <c r="D10" s="939">
        <v>65</v>
      </c>
      <c r="E10" s="881">
        <v>65</v>
      </c>
    </row>
    <row r="11" spans="1:8" ht="22.5" customHeight="1" x14ac:dyDescent="0.25">
      <c r="A11" s="361" t="s">
        <v>331</v>
      </c>
      <c r="B11" s="594" t="s">
        <v>332</v>
      </c>
      <c r="C11" s="594"/>
      <c r="D11" s="885" t="s">
        <v>333</v>
      </c>
      <c r="E11" s="583" t="s">
        <v>334</v>
      </c>
    </row>
    <row r="12" spans="1:8" ht="25.5" customHeight="1" x14ac:dyDescent="0.25">
      <c r="A12" s="637" t="s">
        <v>335</v>
      </c>
      <c r="B12" s="635" t="s">
        <v>336</v>
      </c>
      <c r="C12" s="635"/>
      <c r="D12" s="890">
        <v>11.09</v>
      </c>
      <c r="E12" s="881">
        <v>11.12</v>
      </c>
    </row>
    <row r="13" spans="1:8" ht="25.5" customHeight="1" x14ac:dyDescent="0.25">
      <c r="A13" s="361" t="s">
        <v>337</v>
      </c>
      <c r="B13" s="594" t="s">
        <v>338</v>
      </c>
      <c r="C13" s="594"/>
      <c r="D13" s="885" t="s">
        <v>339</v>
      </c>
      <c r="E13" s="583"/>
    </row>
    <row r="14" spans="1:8" ht="21" customHeight="1" x14ac:dyDescent="0.25">
      <c r="A14" s="637" t="s">
        <v>340</v>
      </c>
      <c r="B14" s="635" t="s">
        <v>84</v>
      </c>
      <c r="C14" s="635"/>
      <c r="D14" s="884">
        <v>14.2</v>
      </c>
      <c r="E14" s="796">
        <v>11.2</v>
      </c>
    </row>
    <row r="15" spans="1:8" ht="21.75" customHeight="1" thickBot="1" x14ac:dyDescent="0.3">
      <c r="A15" s="638" t="s">
        <v>341</v>
      </c>
      <c r="B15" s="636" t="s">
        <v>342</v>
      </c>
      <c r="C15" s="636"/>
      <c r="D15" s="891">
        <v>6.54</v>
      </c>
      <c r="E15" s="892">
        <v>6.09</v>
      </c>
    </row>
    <row r="16" spans="1:8" x14ac:dyDescent="0.25">
      <c r="A16" s="3"/>
      <c r="B16" s="3"/>
      <c r="C16" s="3"/>
      <c r="D16" s="3"/>
      <c r="E16" s="13"/>
    </row>
    <row r="17" spans="1:5" x14ac:dyDescent="0.25">
      <c r="A17" s="804" t="s">
        <v>343</v>
      </c>
      <c r="B17" s="805" t="s">
        <v>75</v>
      </c>
      <c r="C17" s="806">
        <v>2021</v>
      </c>
      <c r="E17" s="1"/>
    </row>
    <row r="18" spans="1:5" ht="21" customHeight="1" x14ac:dyDescent="0.25">
      <c r="A18" s="361" t="s">
        <v>321</v>
      </c>
      <c r="B18" s="1111" t="s">
        <v>322</v>
      </c>
      <c r="C18" s="882">
        <v>91.08</v>
      </c>
      <c r="E18" s="1"/>
    </row>
    <row r="19" spans="1:5" ht="19.5" customHeight="1" x14ac:dyDescent="0.25">
      <c r="A19" s="700" t="s">
        <v>323</v>
      </c>
      <c r="B19" s="1111"/>
      <c r="C19" s="882">
        <v>44.05</v>
      </c>
      <c r="E19" s="1"/>
    </row>
    <row r="20" spans="1:5" ht="20.25" customHeight="1" x14ac:dyDescent="0.25">
      <c r="A20" s="700" t="s">
        <v>324</v>
      </c>
      <c r="B20" s="1111"/>
      <c r="C20" s="882">
        <v>47.03</v>
      </c>
      <c r="E20" s="1"/>
    </row>
    <row r="21" spans="1:5" ht="19.5" customHeight="1" x14ac:dyDescent="0.25">
      <c r="A21" s="1112" t="s">
        <v>325</v>
      </c>
      <c r="B21" s="639" t="s">
        <v>326</v>
      </c>
      <c r="C21" s="893">
        <f>C19*100/C18</f>
        <v>48.364075537988583</v>
      </c>
      <c r="E21" s="1"/>
    </row>
    <row r="22" spans="1:5" ht="22.5" customHeight="1" x14ac:dyDescent="0.25">
      <c r="A22" s="1112"/>
      <c r="B22" s="635" t="s">
        <v>327</v>
      </c>
      <c r="C22" s="881">
        <f>C20*100/C18</f>
        <v>51.635924462011417</v>
      </c>
      <c r="E22" s="1"/>
    </row>
    <row r="23" spans="1:5" ht="22.5" customHeight="1" x14ac:dyDescent="0.25">
      <c r="A23" s="1028" t="s">
        <v>344</v>
      </c>
      <c r="B23" s="571" t="s">
        <v>326</v>
      </c>
      <c r="C23" s="882">
        <v>8</v>
      </c>
      <c r="E23" s="1"/>
    </row>
    <row r="24" spans="1:5" ht="21" customHeight="1" x14ac:dyDescent="0.25">
      <c r="A24" s="1080"/>
      <c r="B24" s="701" t="s">
        <v>327</v>
      </c>
      <c r="C24" s="883">
        <v>92</v>
      </c>
      <c r="E24" s="1"/>
    </row>
    <row r="26" spans="1:5" x14ac:dyDescent="0.25">
      <c r="A26" s="804" t="s">
        <v>345</v>
      </c>
      <c r="B26" s="805" t="s">
        <v>75</v>
      </c>
      <c r="C26" s="806">
        <v>2021</v>
      </c>
    </row>
    <row r="27" spans="1:5" ht="23.25" customHeight="1" x14ac:dyDescent="0.25">
      <c r="A27" s="1028" t="s">
        <v>346</v>
      </c>
      <c r="B27" s="571" t="s">
        <v>326</v>
      </c>
      <c r="C27" s="882">
        <v>34</v>
      </c>
    </row>
    <row r="28" spans="1:5" ht="22.5" customHeight="1" x14ac:dyDescent="0.25">
      <c r="A28" s="1080"/>
      <c r="B28" s="701" t="s">
        <v>327</v>
      </c>
      <c r="C28" s="883">
        <v>66</v>
      </c>
    </row>
  </sheetData>
  <sheetProtection algorithmName="SHA-512" hashValue="s8sC+YuNK86HkJUdH0Yhrz3NkRje0n5hC8j9ABMzGeMxKWZSH7GybGiVuyL2y+8MnL+FYpMPWUqWFySTULMtHw==" saltValue="m43tVOR+t99MSUJT46MMvw==" spinCount="100000" sheet="1" objects="1" scenarios="1"/>
  <mergeCells count="8">
    <mergeCell ref="A27:A28"/>
    <mergeCell ref="A1:E1"/>
    <mergeCell ref="B18:B20"/>
    <mergeCell ref="A21:A22"/>
    <mergeCell ref="A23:A24"/>
    <mergeCell ref="B3:B5"/>
    <mergeCell ref="A6:A7"/>
    <mergeCell ref="A9:A10"/>
  </mergeCells>
  <phoneticPr fontId="3" type="noConversion"/>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B4814-619B-4865-93BA-91C47E31E620}">
  <sheetPr>
    <tabColor theme="1"/>
  </sheetPr>
  <dimension ref="A1:E15"/>
  <sheetViews>
    <sheetView workbookViewId="0">
      <selection sqref="A1:E1"/>
    </sheetView>
  </sheetViews>
  <sheetFormatPr defaultRowHeight="15" x14ac:dyDescent="0.25"/>
  <cols>
    <col min="1" max="1" width="52.42578125" customWidth="1"/>
    <col min="2" max="2" width="15" customWidth="1"/>
    <col min="3" max="3" width="14.140625" customWidth="1"/>
    <col min="4" max="4" width="15.7109375" customWidth="1"/>
    <col min="5" max="5" width="15.5703125" customWidth="1"/>
  </cols>
  <sheetData>
    <row r="1" spans="1:5" ht="37.5" customHeight="1" x14ac:dyDescent="0.25">
      <c r="A1" s="1114" t="s">
        <v>17</v>
      </c>
      <c r="B1" s="1114"/>
      <c r="C1" s="1114"/>
      <c r="D1" s="1114"/>
      <c r="E1" s="1114"/>
    </row>
    <row r="2" spans="1:5" ht="17.25" customHeight="1" x14ac:dyDescent="0.25">
      <c r="A2" s="807" t="s">
        <v>74</v>
      </c>
      <c r="B2" s="808" t="s">
        <v>75</v>
      </c>
      <c r="C2" s="809" t="s">
        <v>219</v>
      </c>
      <c r="D2" s="810">
        <v>2021</v>
      </c>
      <c r="E2" s="811">
        <v>2020</v>
      </c>
    </row>
    <row r="3" spans="1:5" ht="36.75" customHeight="1" x14ac:dyDescent="0.25">
      <c r="A3" s="763" t="s">
        <v>347</v>
      </c>
      <c r="B3" s="648" t="s">
        <v>84</v>
      </c>
      <c r="C3" s="649">
        <v>100</v>
      </c>
      <c r="D3" s="650">
        <v>96</v>
      </c>
      <c r="E3" s="976">
        <v>94</v>
      </c>
    </row>
    <row r="4" spans="1:5" ht="24.75" customHeight="1" x14ac:dyDescent="0.25">
      <c r="A4" s="987" t="s">
        <v>348</v>
      </c>
      <c r="B4" s="486" t="s">
        <v>326</v>
      </c>
      <c r="C4" s="588" t="s">
        <v>349</v>
      </c>
      <c r="D4" s="453">
        <v>38</v>
      </c>
      <c r="E4" s="977">
        <v>36</v>
      </c>
    </row>
    <row r="5" spans="1:5" ht="22.5" customHeight="1" x14ac:dyDescent="0.25">
      <c r="A5" s="987"/>
      <c r="B5" s="486" t="s">
        <v>327</v>
      </c>
      <c r="C5" s="588" t="s">
        <v>349</v>
      </c>
      <c r="D5" s="453">
        <v>62</v>
      </c>
      <c r="E5" s="977">
        <v>64</v>
      </c>
    </row>
    <row r="6" spans="1:5" ht="26.25" customHeight="1" x14ac:dyDescent="0.25">
      <c r="A6" s="1113" t="s">
        <v>350</v>
      </c>
      <c r="B6" s="766" t="s">
        <v>326</v>
      </c>
      <c r="C6" s="773" t="s">
        <v>330</v>
      </c>
      <c r="D6" s="771">
        <v>0</v>
      </c>
      <c r="E6" s="974">
        <v>0</v>
      </c>
    </row>
    <row r="7" spans="1:5" ht="22.5" customHeight="1" x14ac:dyDescent="0.25">
      <c r="A7" s="1113"/>
      <c r="B7" s="766" t="s">
        <v>327</v>
      </c>
      <c r="C7" s="773" t="s">
        <v>330</v>
      </c>
      <c r="D7" s="771">
        <v>100</v>
      </c>
      <c r="E7" s="974">
        <v>100</v>
      </c>
    </row>
    <row r="8" spans="1:5" ht="35.25" customHeight="1" x14ac:dyDescent="0.25">
      <c r="A8" s="764" t="s">
        <v>351</v>
      </c>
      <c r="B8" s="767" t="s">
        <v>84</v>
      </c>
      <c r="C8" s="774">
        <v>100</v>
      </c>
      <c r="D8" s="978">
        <v>87.5</v>
      </c>
      <c r="E8" s="769"/>
    </row>
    <row r="9" spans="1:5" ht="34.5" customHeight="1" x14ac:dyDescent="0.25">
      <c r="A9" s="765" t="s">
        <v>352</v>
      </c>
      <c r="B9" s="768" t="s">
        <v>332</v>
      </c>
      <c r="C9" s="775"/>
      <c r="D9" s="772">
        <v>6.9</v>
      </c>
      <c r="E9" s="770">
        <v>6.3</v>
      </c>
    </row>
    <row r="10" spans="1:5" ht="39" customHeight="1" x14ac:dyDescent="0.25">
      <c r="A10" s="776" t="s">
        <v>353</v>
      </c>
      <c r="B10" s="777" t="s">
        <v>84</v>
      </c>
      <c r="C10" s="778">
        <v>100</v>
      </c>
      <c r="D10" s="779">
        <v>100</v>
      </c>
      <c r="E10" s="780">
        <v>100</v>
      </c>
    </row>
    <row r="11" spans="1:5" ht="36.75" hidden="1" customHeight="1" x14ac:dyDescent="0.25">
      <c r="A11" s="121" t="s">
        <v>354</v>
      </c>
      <c r="B11" s="122" t="s">
        <v>84</v>
      </c>
      <c r="C11" s="122"/>
      <c r="D11" s="136"/>
      <c r="E11" s="137" t="s">
        <v>355</v>
      </c>
    </row>
    <row r="12" spans="1:5" ht="26.25" customHeight="1" x14ac:dyDescent="0.25"/>
    <row r="13" spans="1:5" ht="23.25" customHeight="1" x14ac:dyDescent="0.25">
      <c r="A13" s="937" t="s">
        <v>96</v>
      </c>
      <c r="B13" s="938" t="s">
        <v>75</v>
      </c>
      <c r="C13" s="982" t="s">
        <v>219</v>
      </c>
      <c r="D13" s="983">
        <v>2021</v>
      </c>
      <c r="E13" s="936"/>
    </row>
    <row r="14" spans="1:5" ht="23.25" customHeight="1" x14ac:dyDescent="0.25">
      <c r="A14" s="1115" t="s">
        <v>348</v>
      </c>
      <c r="B14" s="490" t="s">
        <v>326</v>
      </c>
      <c r="C14" s="972" t="s">
        <v>349</v>
      </c>
      <c r="D14" s="454">
        <v>0</v>
      </c>
    </row>
    <row r="15" spans="1:5" ht="23.25" customHeight="1" x14ac:dyDescent="0.25">
      <c r="A15" s="1116"/>
      <c r="B15" s="492" t="s">
        <v>327</v>
      </c>
      <c r="C15" s="492" t="s">
        <v>349</v>
      </c>
      <c r="D15" s="932">
        <v>100</v>
      </c>
    </row>
  </sheetData>
  <sheetProtection algorithmName="SHA-512" hashValue="4kCoWFXBsZs6/WFpxfTc0KjeLSbaMDnWQF0TcLXaL+J3r7yholj13XIxiRoUETYcNf7itO5FFhFNH3uo/qUFmA==" saltValue="LzEjYZzXdF3DqVUhE5LG+w==" spinCount="100000" sheet="1" objects="1" scenarios="1"/>
  <mergeCells count="4">
    <mergeCell ref="A6:A7"/>
    <mergeCell ref="A4:A5"/>
    <mergeCell ref="A1:E1"/>
    <mergeCell ref="A14:A15"/>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A0319-E57B-429B-BC19-A427D9487CE8}">
  <sheetPr>
    <tabColor theme="6" tint="0.39997558519241921"/>
  </sheetPr>
  <dimension ref="A1:BM44"/>
  <sheetViews>
    <sheetView zoomScaleNormal="100" workbookViewId="0">
      <selection sqref="A1:E1"/>
    </sheetView>
  </sheetViews>
  <sheetFormatPr defaultRowHeight="15" x14ac:dyDescent="0.25"/>
  <cols>
    <col min="1" max="1" width="51.85546875" customWidth="1"/>
    <col min="2" max="2" width="23" customWidth="1"/>
    <col min="3" max="3" width="77.28515625" customWidth="1"/>
    <col min="4" max="4" width="14" customWidth="1"/>
  </cols>
  <sheetData>
    <row r="1" spans="1:65" ht="36.75" customHeight="1" x14ac:dyDescent="0.25">
      <c r="A1" s="1128" t="s">
        <v>356</v>
      </c>
      <c r="B1" s="1128"/>
      <c r="C1" s="1128"/>
      <c r="D1" s="1128"/>
      <c r="E1" s="1128"/>
    </row>
    <row r="3" spans="1:65" s="48" customFormat="1" x14ac:dyDescent="0.25">
      <c r="A3" s="651" t="s">
        <v>357</v>
      </c>
      <c r="B3" s="652" t="s">
        <v>358</v>
      </c>
      <c r="C3" s="651" t="s">
        <v>359</v>
      </c>
      <c r="D3" s="651"/>
      <c r="E3" s="651"/>
    </row>
    <row r="4" spans="1:65" ht="48.75" customHeight="1" x14ac:dyDescent="0.25">
      <c r="A4" s="653" t="s">
        <v>360</v>
      </c>
      <c r="B4" s="654" t="s">
        <v>361</v>
      </c>
      <c r="C4" s="1117" t="s">
        <v>362</v>
      </c>
      <c r="D4" s="1117"/>
      <c r="E4" s="1117"/>
    </row>
    <row r="5" spans="1:65" ht="34.5" customHeight="1" x14ac:dyDescent="0.25">
      <c r="A5" s="655" t="s">
        <v>363</v>
      </c>
      <c r="B5" s="125" t="s">
        <v>364</v>
      </c>
      <c r="C5" s="1118" t="s">
        <v>365</v>
      </c>
      <c r="D5" s="1118"/>
      <c r="E5" s="1118"/>
    </row>
    <row r="6" spans="1:65" ht="34.5" customHeight="1" x14ac:dyDescent="0.25">
      <c r="A6" s="656" t="s">
        <v>366</v>
      </c>
      <c r="B6" s="654" t="s">
        <v>367</v>
      </c>
      <c r="C6" s="657"/>
      <c r="D6" s="658"/>
      <c r="E6" s="659"/>
    </row>
    <row r="7" spans="1:65" ht="33" customHeight="1" x14ac:dyDescent="0.25">
      <c r="A7" s="660" t="s">
        <v>368</v>
      </c>
      <c r="B7" s="661" t="s">
        <v>361</v>
      </c>
      <c r="C7" s="1119" t="s">
        <v>369</v>
      </c>
      <c r="D7" s="1119"/>
      <c r="E7" s="1119"/>
    </row>
    <row r="8" spans="1:65" ht="30.75" customHeight="1" x14ac:dyDescent="0.25">
      <c r="A8" s="662" t="s">
        <v>370</v>
      </c>
      <c r="B8" s="663" t="s">
        <v>361</v>
      </c>
      <c r="C8" s="1120" t="s">
        <v>371</v>
      </c>
      <c r="D8" s="1120"/>
      <c r="E8" s="1120"/>
    </row>
    <row r="9" spans="1:65" ht="29.25" customHeight="1" x14ac:dyDescent="0.25">
      <c r="A9" s="660" t="s">
        <v>372</v>
      </c>
      <c r="B9" s="664" t="s">
        <v>361</v>
      </c>
      <c r="C9" s="1138"/>
      <c r="D9" s="1138"/>
      <c r="E9" s="1138"/>
    </row>
    <row r="10" spans="1:65" s="38" customFormat="1" ht="25.5" customHeight="1" x14ac:dyDescent="0.25">
      <c r="A10" s="665" t="s">
        <v>373</v>
      </c>
      <c r="B10" s="666"/>
      <c r="C10" s="1058" t="s">
        <v>374</v>
      </c>
      <c r="D10" s="1058"/>
      <c r="E10" s="1058"/>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row>
    <row r="11" spans="1:65" ht="34.5" customHeight="1" x14ac:dyDescent="0.25">
      <c r="A11" s="290" t="s">
        <v>375</v>
      </c>
      <c r="B11" s="664" t="s">
        <v>361</v>
      </c>
      <c r="C11" s="1123" t="s">
        <v>376</v>
      </c>
      <c r="D11" s="1123"/>
      <c r="E11" s="1123"/>
    </row>
    <row r="12" spans="1:65" s="38" customFormat="1" ht="36" customHeight="1" x14ac:dyDescent="0.25">
      <c r="A12" s="668" t="s">
        <v>377</v>
      </c>
      <c r="B12" s="928" t="s">
        <v>361</v>
      </c>
      <c r="C12" s="1125"/>
      <c r="D12" s="1125"/>
      <c r="E12" s="1125"/>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row>
    <row r="13" spans="1:65" ht="34.5" customHeight="1" x14ac:dyDescent="0.25">
      <c r="A13" s="267" t="s">
        <v>378</v>
      </c>
      <c r="B13" s="664" t="s">
        <v>361</v>
      </c>
      <c r="C13" s="1124" t="s">
        <v>376</v>
      </c>
      <c r="D13" s="1124"/>
      <c r="E13" s="1124"/>
    </row>
    <row r="14" spans="1:65" s="38" customFormat="1" ht="34.5" customHeight="1" x14ac:dyDescent="0.25">
      <c r="A14" s="665" t="s">
        <v>379</v>
      </c>
      <c r="B14" s="670" t="s">
        <v>361</v>
      </c>
      <c r="C14" s="1058" t="s">
        <v>380</v>
      </c>
      <c r="D14" s="1058"/>
      <c r="E14" s="1058"/>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row>
    <row r="15" spans="1:65" ht="27" customHeight="1" x14ac:dyDescent="0.25">
      <c r="A15" s="26" t="s">
        <v>381</v>
      </c>
      <c r="B15" s="664" t="s">
        <v>361</v>
      </c>
      <c r="C15" s="986" t="s">
        <v>376</v>
      </c>
      <c r="D15" s="986"/>
      <c r="E15" s="986"/>
    </row>
    <row r="16" spans="1:65" s="38" customFormat="1" ht="27" customHeight="1" x14ac:dyDescent="0.25">
      <c r="A16" s="671" t="s">
        <v>382</v>
      </c>
      <c r="B16" s="654" t="s">
        <v>361</v>
      </c>
      <c r="C16" s="1121" t="s">
        <v>376</v>
      </c>
      <c r="D16" s="1121"/>
      <c r="E16" s="1121"/>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row>
    <row r="17" spans="1:65" ht="27" customHeight="1" x14ac:dyDescent="0.25">
      <c r="A17" s="67" t="s">
        <v>383</v>
      </c>
      <c r="B17" s="50"/>
      <c r="C17" s="987" t="s">
        <v>376</v>
      </c>
      <c r="D17" s="987"/>
      <c r="E17" s="987"/>
    </row>
    <row r="18" spans="1:65" ht="27" customHeight="1" x14ac:dyDescent="0.25">
      <c r="A18" s="672" t="s">
        <v>384</v>
      </c>
      <c r="B18" s="673"/>
      <c r="C18" s="1122" t="s">
        <v>376</v>
      </c>
      <c r="D18" s="1122"/>
      <c r="E18" s="1122"/>
    </row>
    <row r="19" spans="1:65" s="38" customFormat="1" x14ac:dyDescent="0.25">
      <c r="A19" s="59"/>
      <c r="B19" s="50"/>
      <c r="C19" s="59"/>
      <c r="D19" s="59"/>
      <c r="E19" s="5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row>
    <row r="20" spans="1:65" s="48" customFormat="1" x14ac:dyDescent="0.25">
      <c r="A20" s="651" t="s">
        <v>385</v>
      </c>
      <c r="B20" s="652" t="s">
        <v>386</v>
      </c>
      <c r="C20" s="651" t="s">
        <v>359</v>
      </c>
      <c r="D20" s="651"/>
      <c r="E20" s="651"/>
    </row>
    <row r="21" spans="1:65" ht="39" customHeight="1" x14ac:dyDescent="0.25">
      <c r="A21" s="59" t="s">
        <v>364</v>
      </c>
      <c r="B21" s="675" t="s">
        <v>387</v>
      </c>
      <c r="C21" s="676" t="s">
        <v>388</v>
      </c>
      <c r="D21" s="677"/>
      <c r="E21" s="678"/>
    </row>
    <row r="22" spans="1:65" ht="24" customHeight="1" x14ac:dyDescent="0.25">
      <c r="A22" s="679" t="s">
        <v>389</v>
      </c>
      <c r="B22" s="654" t="s">
        <v>361</v>
      </c>
      <c r="C22" s="659"/>
      <c r="D22" s="674"/>
      <c r="E22" s="659"/>
    </row>
    <row r="23" spans="1:65" ht="25.5" customHeight="1" x14ac:dyDescent="0.25">
      <c r="A23" s="680" t="s">
        <v>390</v>
      </c>
      <c r="B23" s="681" t="s">
        <v>361</v>
      </c>
      <c r="C23" s="682"/>
      <c r="D23" s="683"/>
      <c r="E23" s="682"/>
    </row>
    <row r="24" spans="1:65" ht="24.75" customHeight="1" x14ac:dyDescent="0.25">
      <c r="A24" s="684" t="s">
        <v>391</v>
      </c>
      <c r="B24" s="654" t="s">
        <v>361</v>
      </c>
      <c r="C24" s="657"/>
      <c r="D24" s="685"/>
      <c r="E24" s="659"/>
    </row>
    <row r="25" spans="1:65" x14ac:dyDescent="0.25">
      <c r="A25" s="56"/>
      <c r="B25" s="681"/>
      <c r="C25" s="682"/>
      <c r="D25" s="686"/>
      <c r="E25" s="682"/>
    </row>
    <row r="26" spans="1:65" x14ac:dyDescent="0.25">
      <c r="A26" s="687"/>
      <c r="B26" s="59"/>
      <c r="C26" s="59"/>
      <c r="D26" s="687"/>
      <c r="E26" s="59"/>
    </row>
    <row r="27" spans="1:65" s="48" customFormat="1" x14ac:dyDescent="0.25">
      <c r="A27" s="651" t="s">
        <v>392</v>
      </c>
      <c r="B27" s="651"/>
      <c r="C27" s="651" t="s">
        <v>359</v>
      </c>
      <c r="D27" s="1134" t="s">
        <v>393</v>
      </c>
      <c r="E27" s="1134"/>
    </row>
    <row r="28" spans="1:65" ht="68.25" customHeight="1" x14ac:dyDescent="0.25">
      <c r="A28" s="67" t="s">
        <v>394</v>
      </c>
      <c r="B28" s="678"/>
      <c r="C28" s="655" t="s">
        <v>395</v>
      </c>
      <c r="D28" s="1129">
        <v>2021</v>
      </c>
      <c r="E28" s="1129"/>
    </row>
    <row r="29" spans="1:65" ht="64.5" customHeight="1" x14ac:dyDescent="0.25">
      <c r="A29" s="658" t="s">
        <v>396</v>
      </c>
      <c r="B29" s="659"/>
      <c r="C29" s="657" t="s">
        <v>397</v>
      </c>
      <c r="D29" s="1130">
        <v>2021</v>
      </c>
      <c r="E29" s="1130"/>
    </row>
    <row r="30" spans="1:65" ht="64.5" customHeight="1" x14ac:dyDescent="0.25">
      <c r="A30" s="688" t="s">
        <v>398</v>
      </c>
      <c r="B30" s="678"/>
      <c r="C30" s="689" t="s">
        <v>399</v>
      </c>
      <c r="D30" s="1135">
        <v>2021</v>
      </c>
      <c r="E30" s="1135"/>
    </row>
    <row r="31" spans="1:65" ht="79.5" customHeight="1" x14ac:dyDescent="0.25">
      <c r="A31" s="674" t="s">
        <v>400</v>
      </c>
      <c r="B31" s="659"/>
      <c r="C31" s="297" t="s">
        <v>401</v>
      </c>
      <c r="D31" s="1136">
        <v>2021</v>
      </c>
      <c r="E31" s="1136"/>
    </row>
    <row r="32" spans="1:65" ht="95.25" customHeight="1" x14ac:dyDescent="0.25">
      <c r="A32" s="690" t="s">
        <v>402</v>
      </c>
      <c r="B32" s="667"/>
      <c r="C32" s="138" t="s">
        <v>403</v>
      </c>
      <c r="D32" s="1132">
        <v>2021</v>
      </c>
      <c r="E32" s="1132"/>
    </row>
    <row r="33" spans="1:5" ht="79.5" customHeight="1" x14ac:dyDescent="0.25">
      <c r="A33" s="691" t="s">
        <v>404</v>
      </c>
      <c r="B33" s="692"/>
      <c r="C33" s="693" t="s">
        <v>405</v>
      </c>
      <c r="D33" s="1133">
        <v>2021</v>
      </c>
      <c r="E33" s="1133"/>
    </row>
    <row r="34" spans="1:5" ht="79.5" customHeight="1" x14ac:dyDescent="0.25">
      <c r="A34" s="138" t="s">
        <v>406</v>
      </c>
      <c r="B34" s="42"/>
      <c r="C34" s="138" t="s">
        <v>407</v>
      </c>
      <c r="D34" s="1127">
        <v>2021</v>
      </c>
      <c r="E34" s="1127"/>
    </row>
    <row r="35" spans="1:5" ht="84" customHeight="1" x14ac:dyDescent="0.25">
      <c r="A35" s="665" t="s">
        <v>408</v>
      </c>
      <c r="B35" s="41"/>
      <c r="C35" s="297" t="s">
        <v>409</v>
      </c>
      <c r="D35" s="1131">
        <v>2020</v>
      </c>
      <c r="E35" s="1131"/>
    </row>
    <row r="36" spans="1:5" ht="71.25" customHeight="1" x14ac:dyDescent="0.25">
      <c r="A36" s="267" t="s">
        <v>410</v>
      </c>
      <c r="B36" s="667"/>
      <c r="C36" s="694" t="s">
        <v>411</v>
      </c>
      <c r="D36" s="1137">
        <v>2019</v>
      </c>
      <c r="E36" s="1137"/>
    </row>
    <row r="37" spans="1:5" ht="72" customHeight="1" x14ac:dyDescent="0.25">
      <c r="A37" s="665" t="s">
        <v>412</v>
      </c>
      <c r="B37" s="41"/>
      <c r="C37" s="297" t="s">
        <v>413</v>
      </c>
      <c r="D37" s="1131">
        <v>2019</v>
      </c>
      <c r="E37" s="1131"/>
    </row>
    <row r="38" spans="1:5" ht="84.75" customHeight="1" x14ac:dyDescent="0.25">
      <c r="A38" s="67" t="s">
        <v>414</v>
      </c>
      <c r="B38" s="67"/>
      <c r="C38" s="138" t="s">
        <v>415</v>
      </c>
      <c r="D38" s="1127">
        <v>2009</v>
      </c>
      <c r="E38" s="1127"/>
    </row>
    <row r="39" spans="1:5" ht="87" customHeight="1" x14ac:dyDescent="0.25">
      <c r="A39" s="669" t="s">
        <v>416</v>
      </c>
      <c r="B39" s="695"/>
      <c r="C39" s="297" t="s">
        <v>417</v>
      </c>
      <c r="D39" s="1126">
        <v>1957</v>
      </c>
      <c r="E39" s="1126"/>
    </row>
    <row r="40" spans="1:5" ht="61.5" customHeight="1" x14ac:dyDescent="0.25"/>
    <row r="41" spans="1:5" ht="69.75" customHeight="1" x14ac:dyDescent="0.25"/>
    <row r="42" spans="1:5" ht="72.75" customHeight="1" x14ac:dyDescent="0.25"/>
    <row r="43" spans="1:5" ht="82.5" customHeight="1" x14ac:dyDescent="0.25"/>
    <row r="44" spans="1:5" ht="78.75" customHeight="1" x14ac:dyDescent="0.25"/>
  </sheetData>
  <sheetProtection algorithmName="SHA-512" hashValue="ozEwGL3qk6GxqChTEiLQNScXMO5ydXfGVp+nxuNHZmbaBJCXg5bemSP6DY1ZDSxmGNU0mXxRaUx/MApdAVHmGQ==" saltValue="D02XjbWKBN1W8uF8hDqRHw==" spinCount="100000" sheet="1" objects="1" scenarios="1"/>
  <mergeCells count="28">
    <mergeCell ref="D39:E39"/>
    <mergeCell ref="D38:E38"/>
    <mergeCell ref="A1:E1"/>
    <mergeCell ref="D28:E28"/>
    <mergeCell ref="D29:E29"/>
    <mergeCell ref="D35:E35"/>
    <mergeCell ref="D32:E32"/>
    <mergeCell ref="D37:E37"/>
    <mergeCell ref="D33:E33"/>
    <mergeCell ref="D34:E34"/>
    <mergeCell ref="D27:E27"/>
    <mergeCell ref="D30:E30"/>
    <mergeCell ref="D31:E31"/>
    <mergeCell ref="D36:E36"/>
    <mergeCell ref="C9:E9"/>
    <mergeCell ref="C17:E17"/>
    <mergeCell ref="C16:E16"/>
    <mergeCell ref="C15:E15"/>
    <mergeCell ref="C14:E14"/>
    <mergeCell ref="C18:E18"/>
    <mergeCell ref="C11:E11"/>
    <mergeCell ref="C13:E13"/>
    <mergeCell ref="C12:E12"/>
    <mergeCell ref="C4:E4"/>
    <mergeCell ref="C5:E5"/>
    <mergeCell ref="C7:E7"/>
    <mergeCell ref="C8:E8"/>
    <mergeCell ref="C10:E10"/>
  </mergeCells>
  <phoneticPr fontId="3" type="noConversion"/>
  <hyperlinks>
    <hyperlink ref="A12" r:id="rId1" xr:uid="{1AC09D36-C946-4A86-AFCA-E54F1AC2E579}"/>
    <hyperlink ref="A23" r:id="rId2" xr:uid="{83BEC4C2-6884-4B26-93AE-78B5E49BE0A9}"/>
    <hyperlink ref="A22" r:id="rId3" xr:uid="{549B3A54-711E-44A7-BABA-1FFE31036F0D}"/>
    <hyperlink ref="A9" r:id="rId4" xr:uid="{2FD242EA-585E-4BBE-8D02-2B11A13E6261}"/>
    <hyperlink ref="A8" r:id="rId5" xr:uid="{2017D71A-45A8-451C-A9B6-DAD1D9A7B994}"/>
    <hyperlink ref="A7" r:id="rId6" xr:uid="{42190166-9AE6-44B1-84F2-2757C16BCCD5}"/>
    <hyperlink ref="A6" r:id="rId7" xr:uid="{38EEB1B5-F113-422F-9FDA-35370A8E8691}"/>
    <hyperlink ref="A5" r:id="rId8" xr:uid="{35ADB43F-846C-48C6-A0A8-4C503C09C464}"/>
    <hyperlink ref="A4" r:id="rId9" xr:uid="{AC48664E-E742-4E3A-A765-52DC1F2EB041}"/>
    <hyperlink ref="A24" r:id="rId10" xr:uid="{142FBB7F-E2F5-4F55-8FAF-E4B474EFCF96}"/>
    <hyperlink ref="C28" location="'FN Impact Analyse'!A1" display="Arbejdernes Landsbank har tilsluttet sig FN's principper i 2021 og har udarbejdet en impact analyse på tværs af bankens udlån og investeringer." xr:uid="{5897A32A-CC13-43C7-969E-5779CA8F3E20}"/>
  </hyperlinks>
  <pageMargins left="0.7" right="0.7" top="0.75" bottom="0.75" header="0.3" footer="0.3"/>
  <pageSetup paperSize="9" orientation="portrait" r:id="rId11"/>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70B42-4C32-4F0D-96AC-CDBC3962B23C}">
  <sheetPr>
    <tabColor theme="6" tint="0.39997558519241921"/>
  </sheetPr>
  <dimension ref="A1:D48"/>
  <sheetViews>
    <sheetView zoomScaleNormal="100" workbookViewId="0">
      <selection activeCell="C7" sqref="C7:D7"/>
    </sheetView>
  </sheetViews>
  <sheetFormatPr defaultRowHeight="15" x14ac:dyDescent="0.25"/>
  <cols>
    <col min="1" max="1" width="44.28515625" customWidth="1"/>
    <col min="2" max="2" width="10.140625" style="123" customWidth="1"/>
    <col min="3" max="3" width="40.5703125" customWidth="1"/>
    <col min="4" max="4" width="41" customWidth="1"/>
  </cols>
  <sheetData>
    <row r="1" spans="1:4" ht="37.5" customHeight="1" x14ac:dyDescent="0.25">
      <c r="A1" s="1128" t="s">
        <v>20</v>
      </c>
      <c r="B1" s="1128"/>
      <c r="C1" s="1128"/>
      <c r="D1" s="1128"/>
    </row>
    <row r="2" spans="1:4" ht="18" customHeight="1" x14ac:dyDescent="0.25">
      <c r="A2" s="696" t="s">
        <v>418</v>
      </c>
      <c r="B2" s="696"/>
      <c r="C2" s="696" t="s">
        <v>419</v>
      </c>
      <c r="D2" s="696"/>
    </row>
    <row r="3" spans="1:4" ht="18.75" customHeight="1" x14ac:dyDescent="0.25">
      <c r="A3" s="1139" t="s">
        <v>420</v>
      </c>
      <c r="B3" s="1139"/>
      <c r="C3" s="1139"/>
      <c r="D3" s="1139"/>
    </row>
    <row r="4" spans="1:4" ht="20.25" customHeight="1" x14ac:dyDescent="0.25">
      <c r="A4" s="140" t="s">
        <v>421</v>
      </c>
      <c r="B4" s="132"/>
      <c r="C4" s="1145" t="s">
        <v>422</v>
      </c>
      <c r="D4" s="1145"/>
    </row>
    <row r="5" spans="1:4" ht="17.25" customHeight="1" x14ac:dyDescent="0.25">
      <c r="A5" s="140" t="s">
        <v>423</v>
      </c>
      <c r="B5" s="132"/>
      <c r="C5" s="1145" t="s">
        <v>424</v>
      </c>
      <c r="D5" s="1145"/>
    </row>
    <row r="6" spans="1:4" ht="20.25" customHeight="1" x14ac:dyDescent="0.25">
      <c r="A6" s="1147" t="s">
        <v>425</v>
      </c>
      <c r="B6" s="1147"/>
      <c r="C6" s="1147"/>
      <c r="D6" s="1147"/>
    </row>
    <row r="7" spans="1:4" ht="27.75" customHeight="1" x14ac:dyDescent="0.25">
      <c r="A7" s="140" t="s">
        <v>426</v>
      </c>
      <c r="B7" s="132"/>
      <c r="C7" s="1146" t="s">
        <v>427</v>
      </c>
      <c r="D7" s="1146"/>
    </row>
    <row r="8" spans="1:4" ht="19.5" customHeight="1" x14ac:dyDescent="0.25">
      <c r="A8" s="1147" t="s">
        <v>428</v>
      </c>
      <c r="B8" s="1147"/>
      <c r="C8" s="1147"/>
      <c r="D8" s="1147"/>
    </row>
    <row r="9" spans="1:4" ht="26.25" customHeight="1" x14ac:dyDescent="0.25">
      <c r="A9" s="67" t="s">
        <v>429</v>
      </c>
      <c r="B9" s="132"/>
      <c r="C9" s="1146" t="s">
        <v>430</v>
      </c>
      <c r="D9" s="1146"/>
    </row>
    <row r="10" spans="1:4" ht="27" customHeight="1" x14ac:dyDescent="0.25">
      <c r="A10" s="67" t="s">
        <v>431</v>
      </c>
      <c r="B10" s="50"/>
      <c r="C10" s="1146" t="s">
        <v>432</v>
      </c>
      <c r="D10" s="1146"/>
    </row>
    <row r="11" spans="1:4" ht="20.25" customHeight="1" x14ac:dyDescent="0.25">
      <c r="A11" s="1147" t="s">
        <v>433</v>
      </c>
      <c r="B11" s="1147"/>
      <c r="C11" s="1147"/>
      <c r="D11" s="1147"/>
    </row>
    <row r="12" spans="1:4" ht="27" customHeight="1" x14ac:dyDescent="0.25">
      <c r="A12" s="140" t="s">
        <v>434</v>
      </c>
      <c r="B12" s="132"/>
      <c r="C12" s="1145" t="s">
        <v>435</v>
      </c>
      <c r="D12" s="1145"/>
    </row>
    <row r="13" spans="1:4" ht="20.25" customHeight="1" x14ac:dyDescent="0.25">
      <c r="A13" s="1148" t="s">
        <v>436</v>
      </c>
      <c r="B13" s="1148"/>
      <c r="C13" s="1148"/>
      <c r="D13" s="1148"/>
    </row>
    <row r="14" spans="1:4" ht="32.25" customHeight="1" x14ac:dyDescent="0.25">
      <c r="A14" s="138" t="s">
        <v>437</v>
      </c>
      <c r="B14" s="132"/>
      <c r="C14" s="1145" t="s">
        <v>438</v>
      </c>
      <c r="D14" s="1145"/>
    </row>
    <row r="15" spans="1:4" ht="104.25" customHeight="1" x14ac:dyDescent="0.25">
      <c r="A15" s="138" t="s">
        <v>439</v>
      </c>
      <c r="B15" s="132"/>
      <c r="C15" s="1146" t="s">
        <v>440</v>
      </c>
      <c r="D15" s="1146"/>
    </row>
    <row r="16" spans="1:4" ht="65.25" customHeight="1" x14ac:dyDescent="0.25">
      <c r="A16" s="138" t="s">
        <v>441</v>
      </c>
      <c r="B16" s="132"/>
      <c r="C16" s="1146" t="s">
        <v>442</v>
      </c>
      <c r="D16" s="1146"/>
    </row>
    <row r="17" spans="1:4" ht="48.75" customHeight="1" x14ac:dyDescent="0.25">
      <c r="A17" s="141" t="s">
        <v>443</v>
      </c>
      <c r="B17" s="132"/>
      <c r="C17" s="1146" t="s">
        <v>444</v>
      </c>
      <c r="D17" s="1146"/>
    </row>
    <row r="18" spans="1:4" ht="18.75" customHeight="1" x14ac:dyDescent="0.25">
      <c r="A18" s="59"/>
      <c r="B18" s="50"/>
      <c r="C18" s="59"/>
      <c r="D18" s="59"/>
    </row>
    <row r="19" spans="1:4" ht="20.25" customHeight="1" x14ac:dyDescent="0.25">
      <c r="A19" s="697" t="s">
        <v>445</v>
      </c>
      <c r="B19" s="698" t="s">
        <v>75</v>
      </c>
      <c r="C19" s="697" t="s">
        <v>446</v>
      </c>
      <c r="D19" s="697" t="s">
        <v>447</v>
      </c>
    </row>
    <row r="20" spans="1:4" ht="25.5" customHeight="1" x14ac:dyDescent="0.25">
      <c r="A20" s="1140" t="s">
        <v>448</v>
      </c>
      <c r="B20" s="1140"/>
      <c r="C20" s="1140"/>
      <c r="D20" s="1140"/>
    </row>
    <row r="21" spans="1:4" ht="101.25" customHeight="1" x14ac:dyDescent="0.25">
      <c r="A21" s="87" t="s">
        <v>449</v>
      </c>
      <c r="B21" s="124" t="s">
        <v>190</v>
      </c>
      <c r="C21" s="88" t="s">
        <v>450</v>
      </c>
      <c r="D21" s="89" t="s">
        <v>451</v>
      </c>
    </row>
    <row r="22" spans="1:4" ht="85.5" customHeight="1" x14ac:dyDescent="0.25">
      <c r="A22" s="90" t="s">
        <v>452</v>
      </c>
      <c r="B22" s="125" t="s">
        <v>190</v>
      </c>
      <c r="C22" s="91" t="s">
        <v>453</v>
      </c>
      <c r="D22" s="92" t="s">
        <v>454</v>
      </c>
    </row>
    <row r="23" spans="1:4" ht="186" customHeight="1" x14ac:dyDescent="0.25">
      <c r="A23" s="109" t="s">
        <v>455</v>
      </c>
      <c r="B23" s="124" t="s">
        <v>190</v>
      </c>
      <c r="C23" s="108" t="s">
        <v>456</v>
      </c>
      <c r="D23" s="134" t="s">
        <v>457</v>
      </c>
    </row>
    <row r="24" spans="1:4" ht="83.25" customHeight="1" x14ac:dyDescent="0.25">
      <c r="A24" s="110" t="s">
        <v>458</v>
      </c>
      <c r="B24" s="126" t="s">
        <v>240</v>
      </c>
      <c r="C24" s="94" t="s">
        <v>459</v>
      </c>
      <c r="D24" s="115" t="s">
        <v>460</v>
      </c>
    </row>
    <row r="25" spans="1:4" ht="80.25" customHeight="1" x14ac:dyDescent="0.25">
      <c r="A25" s="112" t="s">
        <v>461</v>
      </c>
      <c r="B25" s="127" t="s">
        <v>84</v>
      </c>
      <c r="C25" s="95" t="s">
        <v>462</v>
      </c>
      <c r="D25" s="901" t="s">
        <v>463</v>
      </c>
    </row>
    <row r="26" spans="1:4" ht="87" customHeight="1" x14ac:dyDescent="0.25">
      <c r="A26" s="110" t="s">
        <v>464</v>
      </c>
      <c r="B26" s="128" t="s">
        <v>302</v>
      </c>
      <c r="C26" s="97" t="s">
        <v>465</v>
      </c>
      <c r="D26" s="98" t="s">
        <v>466</v>
      </c>
    </row>
    <row r="27" spans="1:4" ht="86.25" customHeight="1" x14ac:dyDescent="0.25">
      <c r="A27" s="111" t="s">
        <v>296</v>
      </c>
      <c r="B27" s="129" t="s">
        <v>297</v>
      </c>
      <c r="C27" s="99" t="s">
        <v>467</v>
      </c>
      <c r="D27" s="902" t="s">
        <v>468</v>
      </c>
    </row>
    <row r="28" spans="1:4" x14ac:dyDescent="0.25">
      <c r="A28" s="100"/>
      <c r="B28" s="128"/>
      <c r="C28" s="96"/>
      <c r="D28" s="98"/>
    </row>
    <row r="29" spans="1:4" ht="24" customHeight="1" x14ac:dyDescent="0.25">
      <c r="A29" s="1141" t="s">
        <v>469</v>
      </c>
      <c r="B29" s="1142"/>
      <c r="C29" s="1142"/>
      <c r="D29" s="1142"/>
    </row>
    <row r="30" spans="1:4" ht="76.5" customHeight="1" x14ac:dyDescent="0.25">
      <c r="A30" s="111" t="s">
        <v>470</v>
      </c>
      <c r="B30" s="131" t="s">
        <v>307</v>
      </c>
      <c r="C30" s="99" t="s">
        <v>471</v>
      </c>
      <c r="D30" s="116" t="s">
        <v>472</v>
      </c>
    </row>
    <row r="31" spans="1:4" ht="120.75" customHeight="1" x14ac:dyDescent="0.25">
      <c r="A31" s="105" t="s">
        <v>321</v>
      </c>
      <c r="B31" s="128" t="s">
        <v>322</v>
      </c>
      <c r="C31" s="106" t="s">
        <v>473</v>
      </c>
      <c r="D31" s="117" t="s">
        <v>474</v>
      </c>
    </row>
    <row r="32" spans="1:4" ht="67.5" customHeight="1" x14ac:dyDescent="0.25">
      <c r="A32" s="111" t="s">
        <v>325</v>
      </c>
      <c r="B32" s="131" t="s">
        <v>84</v>
      </c>
      <c r="C32" s="99" t="s">
        <v>475</v>
      </c>
      <c r="D32" s="116" t="s">
        <v>476</v>
      </c>
    </row>
    <row r="33" spans="1:4" ht="76.5" customHeight="1" x14ac:dyDescent="0.25">
      <c r="A33" s="114" t="s">
        <v>477</v>
      </c>
      <c r="B33" s="132" t="s">
        <v>84</v>
      </c>
      <c r="C33" s="106" t="s">
        <v>478</v>
      </c>
      <c r="D33" s="106" t="s">
        <v>479</v>
      </c>
    </row>
    <row r="34" spans="1:4" ht="79.5" customHeight="1" x14ac:dyDescent="0.25">
      <c r="A34" s="113" t="s">
        <v>331</v>
      </c>
      <c r="B34" s="130" t="s">
        <v>332</v>
      </c>
      <c r="C34" s="99" t="s">
        <v>480</v>
      </c>
      <c r="D34" s="99" t="s">
        <v>481</v>
      </c>
    </row>
    <row r="35" spans="1:4" ht="69" customHeight="1" x14ac:dyDescent="0.25">
      <c r="A35" s="114" t="s">
        <v>340</v>
      </c>
      <c r="B35" s="125" t="s">
        <v>84</v>
      </c>
      <c r="C35" s="91" t="s">
        <v>482</v>
      </c>
      <c r="D35" s="118" t="s">
        <v>483</v>
      </c>
    </row>
    <row r="36" spans="1:4" ht="69.75" customHeight="1" x14ac:dyDescent="0.25">
      <c r="A36" s="101" t="s">
        <v>484</v>
      </c>
      <c r="B36" s="124" t="s">
        <v>342</v>
      </c>
      <c r="C36" s="88" t="s">
        <v>485</v>
      </c>
      <c r="D36" s="89" t="s">
        <v>486</v>
      </c>
    </row>
    <row r="37" spans="1:4" ht="87.75" customHeight="1" x14ac:dyDescent="0.25">
      <c r="A37" s="103" t="s">
        <v>317</v>
      </c>
      <c r="B37" s="126" t="s">
        <v>84</v>
      </c>
      <c r="C37" s="94" t="s">
        <v>487</v>
      </c>
      <c r="D37" s="119" t="s">
        <v>488</v>
      </c>
    </row>
    <row r="38" spans="1:4" x14ac:dyDescent="0.25">
      <c r="A38" s="105"/>
      <c r="B38" s="126"/>
      <c r="C38" s="93"/>
      <c r="D38" s="104"/>
    </row>
    <row r="39" spans="1:4" ht="21.75" customHeight="1" x14ac:dyDescent="0.25">
      <c r="A39" s="1143" t="s">
        <v>489</v>
      </c>
      <c r="B39" s="1144"/>
      <c r="C39" s="1144"/>
      <c r="D39" s="1144"/>
    </row>
    <row r="40" spans="1:4" ht="75" customHeight="1" x14ac:dyDescent="0.25">
      <c r="A40" s="92" t="s">
        <v>490</v>
      </c>
      <c r="B40" s="125" t="s">
        <v>332</v>
      </c>
      <c r="C40" s="91" t="s">
        <v>491</v>
      </c>
      <c r="D40" s="92" t="s">
        <v>492</v>
      </c>
    </row>
    <row r="41" spans="1:4" ht="68.25" customHeight="1" x14ac:dyDescent="0.25">
      <c r="A41" s="120" t="s">
        <v>493</v>
      </c>
      <c r="B41" s="124" t="s">
        <v>84</v>
      </c>
      <c r="C41" s="88" t="s">
        <v>494</v>
      </c>
      <c r="D41" s="120" t="s">
        <v>495</v>
      </c>
    </row>
    <row r="42" spans="1:4" ht="60.75" customHeight="1" x14ac:dyDescent="0.25">
      <c r="A42" s="105" t="s">
        <v>496</v>
      </c>
      <c r="B42" s="132" t="s">
        <v>84</v>
      </c>
      <c r="C42" s="106" t="s">
        <v>497</v>
      </c>
      <c r="D42" s="117" t="s">
        <v>498</v>
      </c>
    </row>
    <row r="43" spans="1:4" ht="63.75" customHeight="1" x14ac:dyDescent="0.25">
      <c r="A43" s="102" t="s">
        <v>347</v>
      </c>
      <c r="B43" s="124" t="s">
        <v>84</v>
      </c>
      <c r="C43" s="99" t="s">
        <v>499</v>
      </c>
      <c r="D43" s="89" t="s">
        <v>500</v>
      </c>
    </row>
    <row r="44" spans="1:4" ht="69.75" customHeight="1" x14ac:dyDescent="0.25">
      <c r="A44" s="105" t="s">
        <v>351</v>
      </c>
      <c r="B44" s="132" t="s">
        <v>84</v>
      </c>
      <c r="C44" s="106" t="s">
        <v>501</v>
      </c>
      <c r="D44" s="117" t="s">
        <v>502</v>
      </c>
    </row>
    <row r="45" spans="1:4" x14ac:dyDescent="0.25">
      <c r="A45" s="107"/>
      <c r="B45" s="133"/>
      <c r="C45" s="95"/>
      <c r="D45" s="107"/>
    </row>
    <row r="46" spans="1:4" x14ac:dyDescent="0.25">
      <c r="A46" s="106"/>
      <c r="B46" s="132"/>
      <c r="C46" s="106"/>
      <c r="D46" s="114"/>
    </row>
    <row r="47" spans="1:4" x14ac:dyDescent="0.25">
      <c r="A47" s="67"/>
      <c r="B47" s="24"/>
      <c r="C47" s="67"/>
      <c r="D47" s="67"/>
    </row>
    <row r="48" spans="1:4" x14ac:dyDescent="0.25">
      <c r="A48" s="67"/>
      <c r="B48" s="24"/>
      <c r="C48" s="67"/>
      <c r="D48" s="67"/>
    </row>
  </sheetData>
  <sheetProtection algorithmName="SHA-512" hashValue="3fWSRmkLHA7jEZddapKxUX/N5hhNOvDb4ljby10EgtjuL1YC6vH3RkSHOBi9YgZQA3GO+Qnpznpc1U4JaLvwSw==" saltValue="gUUQBlCW41ejvV4JRoae5A==" spinCount="100000" sheet="1" objects="1" scenarios="1"/>
  <mergeCells count="19">
    <mergeCell ref="A13:D13"/>
    <mergeCell ref="C16:D16"/>
    <mergeCell ref="C15:D15"/>
    <mergeCell ref="A1:D1"/>
    <mergeCell ref="A3:D3"/>
    <mergeCell ref="A20:D20"/>
    <mergeCell ref="A29:D29"/>
    <mergeCell ref="A39:D39"/>
    <mergeCell ref="C4:D4"/>
    <mergeCell ref="C5:D5"/>
    <mergeCell ref="C17:D17"/>
    <mergeCell ref="C12:D12"/>
    <mergeCell ref="C14:D14"/>
    <mergeCell ref="C9:D9"/>
    <mergeCell ref="C7:D7"/>
    <mergeCell ref="A6:D6"/>
    <mergeCell ref="A8:D8"/>
    <mergeCell ref="C10:D10"/>
    <mergeCell ref="A11:D11"/>
  </mergeCells>
  <hyperlinks>
    <hyperlink ref="A4" r:id="rId1" xr:uid="{EB2368B8-8380-409F-9E82-9F64ADD67FF0}"/>
    <hyperlink ref="A5" r:id="rId2" xr:uid="{0EC57D39-6AAF-49C2-8128-239A67B9D37A}"/>
    <hyperlink ref="A7" r:id="rId3" xr:uid="{BCCA8FE4-0E13-4ADF-85B8-3430A11D4C14}"/>
    <hyperlink ref="A12" r:id="rId4" xr:uid="{01A4C618-3B51-491C-91F3-86D39D421FAA}"/>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B9E0D-41AA-446B-989C-FBBC2066FC47}">
  <sheetPr>
    <tabColor rgb="FF3C6E87"/>
  </sheetPr>
  <dimension ref="A1:O33"/>
  <sheetViews>
    <sheetView zoomScaleNormal="100" workbookViewId="0">
      <selection sqref="A1:O1"/>
    </sheetView>
  </sheetViews>
  <sheetFormatPr defaultRowHeight="15" x14ac:dyDescent="0.25"/>
  <sheetData>
    <row r="1" spans="1:15" ht="35.25" customHeight="1" x14ac:dyDescent="0.25">
      <c r="A1" s="997" t="s">
        <v>22</v>
      </c>
      <c r="B1" s="997"/>
      <c r="C1" s="997"/>
      <c r="D1" s="997"/>
      <c r="E1" s="997"/>
      <c r="F1" s="997"/>
      <c r="G1" s="997"/>
      <c r="H1" s="997"/>
      <c r="I1" s="997"/>
      <c r="J1" s="997"/>
      <c r="K1" s="997"/>
      <c r="L1" s="997"/>
      <c r="M1" s="997"/>
      <c r="N1" s="997"/>
      <c r="O1" s="997"/>
    </row>
    <row r="2" spans="1:15" ht="279.75" customHeight="1" x14ac:dyDescent="0.25">
      <c r="A2" s="1010" t="s">
        <v>503</v>
      </c>
      <c r="B2" s="1010"/>
      <c r="C2" s="1010"/>
      <c r="D2" s="1010"/>
      <c r="E2" s="1010"/>
      <c r="F2" s="1010"/>
      <c r="G2" s="1010"/>
      <c r="H2" s="1010"/>
      <c r="I2" s="1010"/>
      <c r="J2" s="1010"/>
      <c r="K2" s="1010"/>
      <c r="L2" s="1010"/>
      <c r="M2" s="1010"/>
      <c r="N2" s="1009"/>
      <c r="O2" s="1009"/>
    </row>
    <row r="3" spans="1:15" ht="38.25" customHeight="1" x14ac:dyDescent="0.25">
      <c r="A3" s="985" t="s">
        <v>23</v>
      </c>
      <c r="B3" s="985"/>
      <c r="C3" s="985"/>
      <c r="D3" s="985"/>
      <c r="E3" s="985"/>
      <c r="F3" s="985"/>
      <c r="G3" s="985"/>
      <c r="H3" s="985"/>
      <c r="I3" s="985"/>
      <c r="J3" s="985"/>
      <c r="K3" s="985"/>
      <c r="L3" s="985"/>
      <c r="M3" s="985"/>
      <c r="N3" s="985"/>
      <c r="O3" s="985"/>
    </row>
    <row r="4" spans="1:15" ht="264.75" customHeight="1" x14ac:dyDescent="0.25">
      <c r="A4" s="986" t="s">
        <v>24</v>
      </c>
      <c r="B4" s="987"/>
      <c r="C4" s="987"/>
      <c r="D4" s="987"/>
      <c r="E4" s="987"/>
      <c r="F4" s="987"/>
      <c r="G4" s="987"/>
      <c r="H4" s="987"/>
      <c r="I4" s="987"/>
      <c r="J4" s="987"/>
      <c r="K4" s="987"/>
      <c r="L4" s="987"/>
      <c r="M4" s="987"/>
      <c r="N4" s="987"/>
      <c r="O4" s="987"/>
    </row>
    <row r="5" spans="1:15" ht="15" customHeight="1" x14ac:dyDescent="0.25">
      <c r="A5" s="1011" t="s">
        <v>25</v>
      </c>
      <c r="B5" s="1012"/>
      <c r="C5" s="1012"/>
      <c r="D5" s="1012"/>
      <c r="E5" s="1012"/>
      <c r="F5" s="1012"/>
      <c r="G5" s="1012"/>
      <c r="H5" s="1012"/>
      <c r="I5" s="1012"/>
      <c r="J5" s="1012"/>
      <c r="K5" s="1012"/>
      <c r="L5" s="1012"/>
      <c r="M5" s="1012"/>
      <c r="N5" s="1012"/>
      <c r="O5" s="1012"/>
    </row>
    <row r="6" spans="1:15" ht="35.25" customHeight="1" x14ac:dyDescent="0.25">
      <c r="A6" s="1015" t="s">
        <v>26</v>
      </c>
      <c r="B6" s="1013"/>
      <c r="C6" s="1013"/>
      <c r="D6" s="1013"/>
      <c r="E6" s="1013"/>
      <c r="F6" s="1013" t="s">
        <v>27</v>
      </c>
      <c r="G6" s="1014"/>
      <c r="H6" s="1014"/>
      <c r="I6" s="1014"/>
      <c r="J6" s="1014"/>
      <c r="K6" s="1013" t="s">
        <v>28</v>
      </c>
      <c r="L6" s="1014"/>
      <c r="M6" s="1014"/>
      <c r="N6" s="1014"/>
      <c r="O6" s="1014"/>
    </row>
    <row r="7" spans="1:15" ht="13.5" customHeight="1" x14ac:dyDescent="0.25">
      <c r="A7" s="57"/>
      <c r="B7" s="57"/>
      <c r="C7" s="57"/>
      <c r="D7" s="57"/>
      <c r="E7" s="57"/>
      <c r="F7" s="57"/>
      <c r="G7" s="58"/>
      <c r="H7" s="58"/>
      <c r="I7" s="58"/>
      <c r="J7" s="58"/>
      <c r="K7" s="57"/>
      <c r="L7" s="58"/>
      <c r="M7" s="58"/>
      <c r="N7" s="58"/>
      <c r="O7" s="58"/>
    </row>
    <row r="8" spans="1:15" ht="15.75" customHeight="1" x14ac:dyDescent="0.25">
      <c r="A8" s="1016" t="s">
        <v>29</v>
      </c>
      <c r="B8" s="1016"/>
      <c r="C8" s="1016"/>
      <c r="D8" s="1016"/>
      <c r="E8" s="1016"/>
      <c r="F8" s="1016"/>
      <c r="G8" s="1016"/>
      <c r="H8" s="1016"/>
      <c r="I8" s="1016"/>
      <c r="J8" s="1016"/>
      <c r="K8" s="1016"/>
      <c r="L8" s="1016"/>
      <c r="M8" s="1016"/>
      <c r="N8" s="1016"/>
      <c r="O8" s="1016"/>
    </row>
    <row r="9" spans="1:15" ht="31.5" customHeight="1" x14ac:dyDescent="0.25">
      <c r="A9" s="990" t="s">
        <v>30</v>
      </c>
      <c r="B9" s="988"/>
      <c r="C9" s="988"/>
      <c r="D9" s="988"/>
      <c r="E9" s="988"/>
      <c r="F9" s="988"/>
      <c r="G9" s="988"/>
      <c r="H9" s="988" t="s">
        <v>31</v>
      </c>
      <c r="I9" s="989"/>
      <c r="J9" s="989"/>
      <c r="K9" s="989"/>
      <c r="L9" s="989"/>
      <c r="M9" s="989"/>
      <c r="N9" s="989"/>
      <c r="O9" s="989"/>
    </row>
    <row r="11" spans="1:15" ht="37.5" customHeight="1" x14ac:dyDescent="0.25">
      <c r="A11" s="985" t="s">
        <v>32</v>
      </c>
      <c r="B11" s="985"/>
      <c r="C11" s="985"/>
      <c r="D11" s="985"/>
      <c r="E11" s="985"/>
      <c r="F11" s="985"/>
      <c r="G11" s="985"/>
      <c r="H11" s="985"/>
      <c r="I11" s="985"/>
      <c r="J11" s="985"/>
      <c r="K11" s="985"/>
      <c r="L11" s="985"/>
      <c r="M11" s="985"/>
      <c r="N11" s="985"/>
      <c r="O11" s="985"/>
    </row>
    <row r="12" spans="1:15" ht="99" customHeight="1" x14ac:dyDescent="0.25">
      <c r="A12" s="986" t="s">
        <v>504</v>
      </c>
      <c r="B12" s="987"/>
      <c r="C12" s="987"/>
      <c r="D12" s="987"/>
      <c r="E12" s="987"/>
      <c r="F12" s="987"/>
      <c r="G12" s="987"/>
      <c r="H12" s="987"/>
      <c r="I12" s="987"/>
      <c r="J12" s="987"/>
      <c r="K12" s="987"/>
      <c r="L12" s="987"/>
      <c r="M12" s="987"/>
      <c r="N12" s="987"/>
      <c r="O12" s="987"/>
    </row>
    <row r="14" spans="1:15" x14ac:dyDescent="0.25">
      <c r="A14" s="991" t="s">
        <v>33</v>
      </c>
      <c r="B14" s="992"/>
      <c r="C14" s="992"/>
      <c r="D14" s="992"/>
      <c r="E14" s="992"/>
      <c r="F14" s="993" t="s">
        <v>34</v>
      </c>
      <c r="G14" s="993"/>
      <c r="H14" s="993"/>
      <c r="I14" s="993"/>
      <c r="J14" s="993"/>
      <c r="K14" s="993" t="s">
        <v>35</v>
      </c>
      <c r="L14" s="993"/>
      <c r="M14" s="993"/>
      <c r="N14" s="993"/>
      <c r="O14" s="993"/>
    </row>
    <row r="15" spans="1:15" x14ac:dyDescent="0.25">
      <c r="A15" s="1000" t="s">
        <v>36</v>
      </c>
      <c r="B15" s="1001"/>
      <c r="C15" s="1001"/>
      <c r="D15" s="1001"/>
      <c r="E15" s="1001"/>
      <c r="F15" s="1004">
        <v>33.4</v>
      </c>
      <c r="G15" s="1004"/>
      <c r="H15" s="1004"/>
      <c r="I15" s="1004"/>
      <c r="J15" s="1004"/>
      <c r="K15" s="1005">
        <v>0.4</v>
      </c>
      <c r="L15" s="1006"/>
      <c r="M15" s="1006"/>
      <c r="N15" s="1006"/>
      <c r="O15" s="1006"/>
    </row>
    <row r="16" spans="1:15" x14ac:dyDescent="0.25">
      <c r="A16" s="998" t="s">
        <v>37</v>
      </c>
      <c r="B16" s="999"/>
      <c r="C16" s="999"/>
      <c r="D16" s="999"/>
      <c r="E16" s="999"/>
      <c r="F16" s="1003">
        <v>26.1</v>
      </c>
      <c r="G16" s="1003"/>
      <c r="H16" s="1003"/>
      <c r="I16" s="1003"/>
      <c r="J16" s="1003"/>
      <c r="K16" s="994">
        <v>0.31</v>
      </c>
      <c r="L16" s="995"/>
      <c r="M16" s="995"/>
      <c r="N16" s="995"/>
      <c r="O16" s="995"/>
    </row>
    <row r="17" spans="1:15" x14ac:dyDescent="0.25">
      <c r="A17" s="998" t="s">
        <v>38</v>
      </c>
      <c r="B17" s="999"/>
      <c r="C17" s="999"/>
      <c r="D17" s="999"/>
      <c r="E17" s="999"/>
      <c r="F17" s="1003">
        <v>7.2</v>
      </c>
      <c r="G17" s="1003"/>
      <c r="H17" s="1003"/>
      <c r="I17" s="1003"/>
      <c r="J17" s="1003"/>
      <c r="K17" s="994">
        <v>0.09</v>
      </c>
      <c r="L17" s="995"/>
      <c r="M17" s="995"/>
      <c r="N17" s="995"/>
      <c r="O17" s="995"/>
    </row>
    <row r="18" spans="1:15" x14ac:dyDescent="0.25">
      <c r="A18" s="1017" t="s">
        <v>39</v>
      </c>
      <c r="B18" s="1018"/>
      <c r="C18" s="1018"/>
      <c r="D18" s="1018"/>
      <c r="E18" s="1018"/>
      <c r="F18" s="1002">
        <f>SUM(F19,F20)</f>
        <v>51</v>
      </c>
      <c r="G18" s="1002"/>
      <c r="H18" s="1002"/>
      <c r="I18" s="1002"/>
      <c r="J18" s="1002"/>
      <c r="K18" s="1007">
        <v>0.6</v>
      </c>
      <c r="L18" s="1008"/>
      <c r="M18" s="1008"/>
      <c r="N18" s="1008"/>
      <c r="O18" s="1008"/>
    </row>
    <row r="19" spans="1:15" x14ac:dyDescent="0.25">
      <c r="A19" s="998" t="s">
        <v>40</v>
      </c>
      <c r="B19" s="999"/>
      <c r="C19" s="999"/>
      <c r="D19" s="999"/>
      <c r="E19" s="999"/>
      <c r="F19" s="1003">
        <v>27</v>
      </c>
      <c r="G19" s="1003"/>
      <c r="H19" s="1003"/>
      <c r="I19" s="1003"/>
      <c r="J19" s="1003"/>
      <c r="K19" s="994">
        <v>0.32</v>
      </c>
      <c r="L19" s="995"/>
      <c r="M19" s="995"/>
      <c r="N19" s="995"/>
      <c r="O19" s="995"/>
    </row>
    <row r="20" spans="1:15" x14ac:dyDescent="0.25">
      <c r="A20" s="998" t="s">
        <v>41</v>
      </c>
      <c r="B20" s="999"/>
      <c r="C20" s="999"/>
      <c r="D20" s="999"/>
      <c r="E20" s="999"/>
      <c r="F20" s="1003">
        <v>24</v>
      </c>
      <c r="G20" s="1003"/>
      <c r="H20" s="1003"/>
      <c r="I20" s="1003"/>
      <c r="J20" s="1003"/>
      <c r="K20" s="994">
        <v>0.28000000000000003</v>
      </c>
      <c r="L20" s="995"/>
      <c r="M20" s="995"/>
      <c r="N20" s="995"/>
      <c r="O20" s="995"/>
    </row>
    <row r="21" spans="1:15" x14ac:dyDescent="0.25">
      <c r="A21" s="1017" t="s">
        <v>42</v>
      </c>
      <c r="B21" s="1018"/>
      <c r="C21" s="1018"/>
      <c r="D21" s="1018"/>
      <c r="E21" s="1018"/>
      <c r="F21" s="1002">
        <v>84.4</v>
      </c>
      <c r="G21" s="1002"/>
      <c r="H21" s="1002"/>
      <c r="I21" s="1002"/>
      <c r="J21" s="1002"/>
      <c r="K21" s="1007">
        <v>1</v>
      </c>
      <c r="L21" s="1008"/>
      <c r="M21" s="1008"/>
      <c r="N21" s="1008"/>
      <c r="O21" s="1008"/>
    </row>
    <row r="22" spans="1:15" x14ac:dyDescent="0.25">
      <c r="A22" s="30"/>
      <c r="B22" s="30"/>
      <c r="C22" s="30"/>
      <c r="D22" s="30"/>
      <c r="E22" s="30"/>
      <c r="F22" s="828"/>
      <c r="G22" s="828"/>
      <c r="H22" s="828"/>
      <c r="I22" s="828"/>
      <c r="J22" s="828"/>
      <c r="K22" s="847"/>
      <c r="L22" s="828"/>
      <c r="M22" s="828"/>
      <c r="N22" s="828"/>
      <c r="O22" s="828"/>
    </row>
    <row r="23" spans="1:15" x14ac:dyDescent="0.25">
      <c r="A23" s="987" t="s">
        <v>43</v>
      </c>
      <c r="B23" s="987"/>
      <c r="C23" s="987"/>
      <c r="D23" s="987"/>
      <c r="E23" s="987"/>
      <c r="F23" s="987"/>
      <c r="G23" s="987"/>
      <c r="H23" s="987"/>
      <c r="I23" s="987"/>
      <c r="J23" s="987"/>
      <c r="K23" s="987"/>
      <c r="L23" s="987"/>
      <c r="M23" s="987"/>
      <c r="N23" s="987"/>
      <c r="O23" s="987"/>
    </row>
    <row r="24" spans="1:15" x14ac:dyDescent="0.25">
      <c r="A24" s="59"/>
      <c r="B24" s="59"/>
      <c r="C24" s="59"/>
      <c r="D24" s="59"/>
      <c r="E24" s="59"/>
      <c r="F24" s="59"/>
      <c r="G24" s="59"/>
      <c r="H24" s="59"/>
      <c r="I24" s="59"/>
      <c r="J24" s="59"/>
      <c r="K24" s="59"/>
      <c r="L24" s="59"/>
      <c r="M24" s="59"/>
      <c r="N24" s="59"/>
      <c r="O24" s="59"/>
    </row>
    <row r="25" spans="1:15" ht="38.25" customHeight="1" x14ac:dyDescent="0.25">
      <c r="A25" s="985" t="s">
        <v>44</v>
      </c>
      <c r="B25" s="985"/>
      <c r="C25" s="985"/>
      <c r="D25" s="985"/>
      <c r="E25" s="985"/>
      <c r="F25" s="985"/>
      <c r="G25" s="985"/>
      <c r="H25" s="985"/>
      <c r="I25" s="985"/>
      <c r="J25" s="985"/>
      <c r="K25" s="985"/>
      <c r="L25" s="985"/>
      <c r="M25" s="985"/>
      <c r="N25" s="985"/>
      <c r="O25" s="985"/>
    </row>
    <row r="26" spans="1:15" ht="236.25" customHeight="1" x14ac:dyDescent="0.25">
      <c r="A26" s="986" t="s">
        <v>45</v>
      </c>
      <c r="B26" s="986"/>
      <c r="C26" s="986"/>
      <c r="D26" s="986"/>
      <c r="E26" s="986"/>
      <c r="F26" s="986"/>
      <c r="G26" s="986"/>
      <c r="H26" s="986"/>
      <c r="I26" s="986"/>
      <c r="J26" s="986"/>
      <c r="K26" s="986"/>
      <c r="L26" s="986"/>
      <c r="M26" s="986"/>
      <c r="N26" s="986"/>
      <c r="O26" s="986"/>
    </row>
    <row r="28" spans="1:15" ht="36.75" customHeight="1" x14ac:dyDescent="0.25">
      <c r="A28" s="985" t="s">
        <v>46</v>
      </c>
      <c r="B28" s="985"/>
      <c r="C28" s="985"/>
      <c r="D28" s="985"/>
      <c r="E28" s="985"/>
      <c r="F28" s="985"/>
      <c r="G28" s="985"/>
      <c r="H28" s="985"/>
      <c r="I28" s="985"/>
      <c r="J28" s="985"/>
      <c r="K28" s="985"/>
      <c r="L28" s="985"/>
      <c r="M28" s="985"/>
      <c r="N28" s="985"/>
      <c r="O28" s="985"/>
    </row>
    <row r="29" spans="1:15" ht="232.5" customHeight="1" x14ac:dyDescent="0.25">
      <c r="A29" s="986" t="s">
        <v>47</v>
      </c>
      <c r="B29" s="987"/>
      <c r="C29" s="987"/>
      <c r="D29" s="987"/>
      <c r="E29" s="987"/>
      <c r="F29" s="987"/>
      <c r="G29" s="987"/>
      <c r="H29" s="987"/>
      <c r="I29" s="987"/>
      <c r="J29" s="987"/>
      <c r="K29" s="987"/>
      <c r="L29" s="987"/>
      <c r="M29" s="987"/>
      <c r="N29" s="987"/>
      <c r="O29" s="987"/>
    </row>
    <row r="31" spans="1:15" ht="36.75" customHeight="1" x14ac:dyDescent="0.25">
      <c r="A31" s="985" t="s">
        <v>48</v>
      </c>
      <c r="B31" s="985"/>
      <c r="C31" s="985"/>
      <c r="D31" s="985"/>
      <c r="E31" s="985"/>
      <c r="F31" s="985"/>
      <c r="G31" s="985"/>
      <c r="H31" s="985"/>
      <c r="I31" s="985"/>
      <c r="J31" s="985"/>
      <c r="K31" s="985"/>
      <c r="L31" s="985"/>
      <c r="M31" s="985"/>
      <c r="N31" s="985"/>
      <c r="O31" s="985"/>
    </row>
    <row r="32" spans="1:15" ht="134.25" customHeight="1" x14ac:dyDescent="0.25">
      <c r="A32" s="986" t="s">
        <v>49</v>
      </c>
      <c r="B32" s="987"/>
      <c r="C32" s="987"/>
      <c r="D32" s="987"/>
      <c r="E32" s="987"/>
      <c r="F32" s="987"/>
      <c r="G32" s="987"/>
      <c r="H32" s="987"/>
      <c r="I32" s="987"/>
      <c r="J32" s="987"/>
      <c r="K32" s="987"/>
      <c r="L32" s="987"/>
      <c r="M32" s="987"/>
      <c r="N32" s="987"/>
      <c r="O32" s="987"/>
    </row>
    <row r="33" spans="1:15" x14ac:dyDescent="0.25">
      <c r="A33" s="996" t="s">
        <v>50</v>
      </c>
      <c r="B33" s="996"/>
      <c r="C33" s="996"/>
      <c r="D33" s="996"/>
      <c r="E33" s="996"/>
      <c r="F33" s="996"/>
      <c r="G33" s="996"/>
      <c r="H33" s="996"/>
      <c r="I33" s="996"/>
      <c r="J33" s="996"/>
      <c r="K33" s="996"/>
      <c r="L33" s="996"/>
      <c r="M33" s="996"/>
      <c r="N33" s="996"/>
      <c r="O33" s="996"/>
    </row>
  </sheetData>
  <sheetProtection algorithmName="SHA-512" hashValue="aMb54DQQg4fPQQb2Y/NgfiLDQSzNfXFVNsh3BKJ4+Hbd+6/jaeL+CZcDdncL37DHkvpSa3D8rHEAZxz/oUj5XQ==" saltValue="1FWS0ZR77Y5kiGv9RbfDmA==" spinCount="100000" sheet="1" objects="1" scenarios="1"/>
  <mergeCells count="46">
    <mergeCell ref="A8:O8"/>
    <mergeCell ref="A21:E21"/>
    <mergeCell ref="A20:E20"/>
    <mergeCell ref="A19:E19"/>
    <mergeCell ref="A18:E18"/>
    <mergeCell ref="K19:O19"/>
    <mergeCell ref="F20:J20"/>
    <mergeCell ref="F19:J19"/>
    <mergeCell ref="N2:O2"/>
    <mergeCell ref="A2:M2"/>
    <mergeCell ref="A5:O5"/>
    <mergeCell ref="K6:O6"/>
    <mergeCell ref="F6:J6"/>
    <mergeCell ref="A6:E6"/>
    <mergeCell ref="A4:O4"/>
    <mergeCell ref="A33:O33"/>
    <mergeCell ref="A1:O1"/>
    <mergeCell ref="A3:O3"/>
    <mergeCell ref="A11:O11"/>
    <mergeCell ref="A25:O25"/>
    <mergeCell ref="A17:E17"/>
    <mergeCell ref="A16:E16"/>
    <mergeCell ref="A15:E15"/>
    <mergeCell ref="F21:J21"/>
    <mergeCell ref="F17:J17"/>
    <mergeCell ref="F16:J16"/>
    <mergeCell ref="F15:J15"/>
    <mergeCell ref="K15:O15"/>
    <mergeCell ref="F18:J18"/>
    <mergeCell ref="K21:O21"/>
    <mergeCell ref="K18:O18"/>
    <mergeCell ref="A31:O31"/>
    <mergeCell ref="A12:O12"/>
    <mergeCell ref="H9:O9"/>
    <mergeCell ref="A9:G9"/>
    <mergeCell ref="A32:O32"/>
    <mergeCell ref="A14:E14"/>
    <mergeCell ref="F14:J14"/>
    <mergeCell ref="K14:O14"/>
    <mergeCell ref="K16:O16"/>
    <mergeCell ref="K17:O17"/>
    <mergeCell ref="A29:O29"/>
    <mergeCell ref="K20:O20"/>
    <mergeCell ref="A28:O28"/>
    <mergeCell ref="A26:O26"/>
    <mergeCell ref="A23:O23"/>
  </mergeCells>
  <hyperlinks>
    <hyperlink ref="A33:O33" location="Klimaregnskab!A1" display="Se beregninger af bankens indirekte og direkte CO2e-udledning" xr:uid="{ACB26B2A-0E95-47B9-A7E1-AD3BA09DFF95}"/>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25F4-CFF4-486A-92AB-89C9EEE37983}">
  <sheetPr>
    <tabColor rgb="FF7990A5"/>
  </sheetPr>
  <dimension ref="A1:L30"/>
  <sheetViews>
    <sheetView zoomScaleNormal="100" workbookViewId="0">
      <selection sqref="A1:E1"/>
    </sheetView>
  </sheetViews>
  <sheetFormatPr defaultRowHeight="15" x14ac:dyDescent="0.25"/>
  <cols>
    <col min="1" max="1" width="45.5703125" customWidth="1"/>
    <col min="2" max="2" width="15.42578125" customWidth="1"/>
    <col min="3" max="3" width="16" customWidth="1"/>
    <col min="4" max="4" width="15.42578125" customWidth="1"/>
    <col min="5" max="5" width="15.5703125" customWidth="1"/>
    <col min="6" max="6" width="11.7109375" customWidth="1"/>
    <col min="7" max="7" width="12.7109375" customWidth="1"/>
    <col min="8" max="8" width="13.28515625" customWidth="1"/>
    <col min="9" max="9" width="13.85546875" customWidth="1"/>
    <col min="10" max="11" width="12.42578125" customWidth="1"/>
    <col min="12" max="12" width="11.42578125" customWidth="1"/>
  </cols>
  <sheetData>
    <row r="1" spans="1:12" ht="37.5" customHeight="1" x14ac:dyDescent="0.25">
      <c r="A1" s="1020" t="s">
        <v>51</v>
      </c>
      <c r="B1" s="1020"/>
      <c r="C1" s="1020"/>
      <c r="D1" s="1020"/>
      <c r="E1" s="1020"/>
      <c r="F1" s="139"/>
      <c r="G1" s="139"/>
      <c r="H1" s="139"/>
      <c r="I1" s="139"/>
      <c r="J1" s="139"/>
      <c r="K1" s="139"/>
      <c r="L1" s="139"/>
    </row>
    <row r="2" spans="1:12" ht="163.5" customHeight="1" x14ac:dyDescent="0.25">
      <c r="A2" s="986" t="s">
        <v>52</v>
      </c>
      <c r="B2" s="986"/>
      <c r="C2" s="986"/>
      <c r="D2" s="986"/>
      <c r="E2" s="986"/>
      <c r="F2" s="135"/>
      <c r="G2" s="135"/>
      <c r="H2" s="135"/>
      <c r="I2" s="135"/>
      <c r="J2" s="135"/>
      <c r="K2" s="135"/>
      <c r="L2" s="135"/>
    </row>
    <row r="3" spans="1:12" ht="36.75" customHeight="1" x14ac:dyDescent="0.25">
      <c r="A3" s="941" t="s">
        <v>53</v>
      </c>
      <c r="B3" s="1022" t="s">
        <v>506</v>
      </c>
      <c r="C3" s="1021"/>
      <c r="D3" s="1021" t="s">
        <v>507</v>
      </c>
      <c r="E3" s="1021"/>
    </row>
    <row r="4" spans="1:12" ht="31.5" customHeight="1" x14ac:dyDescent="0.25">
      <c r="A4" s="942"/>
      <c r="B4" s="943" t="s">
        <v>54</v>
      </c>
      <c r="C4" s="944" t="s">
        <v>55</v>
      </c>
      <c r="D4" s="943" t="s">
        <v>54</v>
      </c>
      <c r="E4" s="945" t="s">
        <v>55</v>
      </c>
    </row>
    <row r="5" spans="1:12" ht="33" customHeight="1" x14ac:dyDescent="0.25">
      <c r="A5" s="946" t="s">
        <v>56</v>
      </c>
      <c r="B5" s="970">
        <v>12955.3</v>
      </c>
      <c r="C5" s="966">
        <v>48025.4</v>
      </c>
      <c r="D5" s="965">
        <v>0.21199999999999999</v>
      </c>
      <c r="E5" s="963">
        <v>0.78800000000000003</v>
      </c>
      <c r="G5" s="934"/>
    </row>
    <row r="6" spans="1:12" ht="27.75" customHeight="1" x14ac:dyDescent="0.25">
      <c r="A6" s="947" t="s">
        <v>57</v>
      </c>
      <c r="B6" s="948">
        <v>0</v>
      </c>
      <c r="C6" s="967">
        <v>26678.1</v>
      </c>
      <c r="D6" s="949">
        <v>0</v>
      </c>
      <c r="E6" s="963">
        <v>0.437</v>
      </c>
    </row>
    <row r="7" spans="1:12" ht="29.25" customHeight="1" x14ac:dyDescent="0.25">
      <c r="A7" s="950" t="s">
        <v>58</v>
      </c>
      <c r="B7" s="948">
        <v>0</v>
      </c>
      <c r="C7" s="967">
        <v>789.4</v>
      </c>
      <c r="D7" s="951">
        <v>0</v>
      </c>
      <c r="E7" s="963">
        <v>1.2999999999999999E-2</v>
      </c>
    </row>
    <row r="8" spans="1:12" ht="30" customHeight="1" x14ac:dyDescent="0.25">
      <c r="A8" s="952" t="s">
        <v>59</v>
      </c>
      <c r="B8" s="953"/>
      <c r="C8" s="967">
        <v>11030</v>
      </c>
      <c r="D8" s="954"/>
      <c r="E8" s="963">
        <v>0.18099999999999999</v>
      </c>
    </row>
    <row r="9" spans="1:12" ht="30" customHeight="1" x14ac:dyDescent="0.25">
      <c r="A9" s="952" t="s">
        <v>61</v>
      </c>
      <c r="B9" s="955"/>
      <c r="C9" s="968">
        <v>56.6</v>
      </c>
      <c r="D9" s="956"/>
      <c r="E9" s="964">
        <v>1E-3</v>
      </c>
    </row>
    <row r="10" spans="1:12" ht="31.5" customHeight="1" x14ac:dyDescent="0.25">
      <c r="A10" s="957" t="s">
        <v>60</v>
      </c>
      <c r="B10" s="958"/>
      <c r="C10" s="969">
        <v>7019.1</v>
      </c>
      <c r="D10" s="959"/>
      <c r="E10" s="960"/>
    </row>
    <row r="11" spans="1:12" ht="18.75" customHeight="1" x14ac:dyDescent="0.25">
      <c r="A11" s="67"/>
      <c r="B11" s="933"/>
      <c r="C11" s="376"/>
      <c r="D11" s="241"/>
    </row>
    <row r="12" spans="1:12" ht="31.5" customHeight="1" x14ac:dyDescent="0.25">
      <c r="A12" s="941" t="s">
        <v>62</v>
      </c>
      <c r="B12" s="1022" t="s">
        <v>506</v>
      </c>
      <c r="C12" s="1021"/>
      <c r="D12" s="1021" t="s">
        <v>507</v>
      </c>
      <c r="E12" s="1021"/>
    </row>
    <row r="13" spans="1:12" ht="31.5" customHeight="1" x14ac:dyDescent="0.25">
      <c r="A13" s="942"/>
      <c r="B13" s="943" t="s">
        <v>54</v>
      </c>
      <c r="C13" s="944" t="s">
        <v>55</v>
      </c>
      <c r="D13" s="943" t="s">
        <v>54</v>
      </c>
      <c r="E13" s="945" t="s">
        <v>55</v>
      </c>
    </row>
    <row r="14" spans="1:12" ht="26.25" customHeight="1" x14ac:dyDescent="0.25">
      <c r="A14" s="946" t="s">
        <v>56</v>
      </c>
      <c r="B14" s="970">
        <v>3894.4</v>
      </c>
      <c r="C14" s="966">
        <v>3038.9</v>
      </c>
      <c r="D14" s="965">
        <v>0.56200000000000006</v>
      </c>
      <c r="E14" s="963">
        <v>0.438</v>
      </c>
      <c r="G14" s="935"/>
    </row>
    <row r="15" spans="1:12" ht="28.5" customHeight="1" x14ac:dyDescent="0.25">
      <c r="A15" s="947" t="s">
        <v>57</v>
      </c>
      <c r="B15" s="948">
        <v>0</v>
      </c>
      <c r="C15" s="585">
        <v>0</v>
      </c>
      <c r="D15" s="949">
        <v>0</v>
      </c>
      <c r="E15" s="971">
        <v>0</v>
      </c>
    </row>
    <row r="16" spans="1:12" ht="31.5" customHeight="1" x14ac:dyDescent="0.25">
      <c r="A16" s="950" t="s">
        <v>58</v>
      </c>
      <c r="B16" s="961">
        <v>0</v>
      </c>
      <c r="C16" s="967">
        <v>8.1</v>
      </c>
      <c r="D16" s="951">
        <v>0</v>
      </c>
      <c r="E16" s="963">
        <v>1E-3</v>
      </c>
    </row>
    <row r="17" spans="1:12" ht="30" customHeight="1" x14ac:dyDescent="0.25">
      <c r="A17" s="952" t="s">
        <v>59</v>
      </c>
      <c r="B17" s="953"/>
      <c r="C17" s="967">
        <v>2869.6</v>
      </c>
      <c r="D17" s="954"/>
      <c r="E17" s="963">
        <v>0.41399999999999998</v>
      </c>
    </row>
    <row r="18" spans="1:12" ht="33" customHeight="1" x14ac:dyDescent="0.25">
      <c r="A18" s="952" t="s">
        <v>61</v>
      </c>
      <c r="B18" s="953"/>
      <c r="C18" s="585">
        <v>0</v>
      </c>
      <c r="D18" s="954"/>
      <c r="E18" s="971">
        <v>0</v>
      </c>
    </row>
    <row r="19" spans="1:12" ht="33" customHeight="1" x14ac:dyDescent="0.25">
      <c r="A19" s="957" t="s">
        <v>60</v>
      </c>
      <c r="B19" s="958"/>
      <c r="C19" s="962">
        <v>0</v>
      </c>
      <c r="D19" s="959"/>
      <c r="E19" s="960"/>
    </row>
    <row r="20" spans="1:12" ht="16.5" customHeight="1" x14ac:dyDescent="0.25">
      <c r="A20" s="2"/>
      <c r="B20" s="2"/>
      <c r="C20" s="2"/>
    </row>
    <row r="21" spans="1:12" ht="36" customHeight="1" x14ac:dyDescent="0.25">
      <c r="A21" s="1025" t="s">
        <v>63</v>
      </c>
      <c r="B21" s="1025"/>
      <c r="C21" s="1025"/>
      <c r="D21" s="1025"/>
      <c r="E21" s="1025"/>
    </row>
    <row r="22" spans="1:12" ht="139.5" customHeight="1" x14ac:dyDescent="0.25">
      <c r="A22" s="1019" t="s">
        <v>64</v>
      </c>
      <c r="B22" s="986" t="s">
        <v>508</v>
      </c>
      <c r="C22" s="986"/>
      <c r="D22" s="986"/>
      <c r="E22" s="986"/>
      <c r="I22" s="138"/>
      <c r="J22" s="138"/>
      <c r="K22" s="138"/>
      <c r="L22" s="138"/>
    </row>
    <row r="23" spans="1:12" ht="305.25" customHeight="1" x14ac:dyDescent="0.25">
      <c r="A23" s="1019"/>
      <c r="B23" s="986"/>
      <c r="C23" s="986"/>
      <c r="D23" s="986"/>
      <c r="E23" s="986"/>
      <c r="I23" s="138"/>
      <c r="J23" s="138"/>
      <c r="K23" s="138"/>
      <c r="L23" s="138"/>
    </row>
    <row r="24" spans="1:12" ht="273.75" hidden="1" customHeight="1" x14ac:dyDescent="0.25">
      <c r="A24" s="1019"/>
      <c r="B24" s="986"/>
      <c r="C24" s="986"/>
      <c r="D24" s="986"/>
      <c r="E24" s="986"/>
      <c r="I24" s="138"/>
      <c r="J24" s="138"/>
      <c r="K24" s="138"/>
      <c r="L24" s="138"/>
    </row>
    <row r="25" spans="1:12" ht="101.25" customHeight="1" x14ac:dyDescent="0.25">
      <c r="A25" s="628" t="s">
        <v>65</v>
      </c>
      <c r="B25" s="1023" t="s">
        <v>66</v>
      </c>
      <c r="C25" s="1024"/>
      <c r="D25" s="1024"/>
      <c r="E25" s="1024"/>
    </row>
    <row r="26" spans="1:12" ht="91.5" customHeight="1" x14ac:dyDescent="0.25">
      <c r="A26" s="1019" t="s">
        <v>67</v>
      </c>
      <c r="B26" s="986" t="s">
        <v>68</v>
      </c>
      <c r="C26" s="986"/>
      <c r="D26" s="986"/>
      <c r="E26" s="986"/>
    </row>
    <row r="27" spans="1:12" ht="178.5" customHeight="1" x14ac:dyDescent="0.25">
      <c r="A27" s="1019"/>
      <c r="B27" s="986"/>
      <c r="C27" s="986"/>
      <c r="D27" s="986"/>
      <c r="E27" s="986"/>
    </row>
    <row r="28" spans="1:12" ht="274.5" customHeight="1" x14ac:dyDescent="0.25">
      <c r="A28" s="628" t="s">
        <v>69</v>
      </c>
      <c r="B28" s="986" t="s">
        <v>70</v>
      </c>
      <c r="C28" s="987"/>
      <c r="D28" s="987"/>
      <c r="E28" s="987"/>
    </row>
    <row r="29" spans="1:12" ht="161.25" customHeight="1" x14ac:dyDescent="0.25">
      <c r="A29" s="1019" t="s">
        <v>71</v>
      </c>
      <c r="B29" s="986" t="s">
        <v>72</v>
      </c>
      <c r="C29" s="986"/>
      <c r="D29" s="986"/>
      <c r="E29" s="986"/>
      <c r="I29" t="s">
        <v>73</v>
      </c>
    </row>
    <row r="30" spans="1:12" ht="25.5" hidden="1" customHeight="1" x14ac:dyDescent="0.25">
      <c r="A30" s="1019"/>
      <c r="B30" s="986"/>
      <c r="C30" s="986"/>
      <c r="D30" s="986"/>
      <c r="E30" s="986"/>
    </row>
  </sheetData>
  <sheetProtection algorithmName="SHA-512" hashValue="nAs8Clhc2BrXarj5SWlXNxqHJR6vh5Vpc6zuBUgFAvueLyaF8h2UED23nIle1PALzjFYcaxyNY+aTM3bPgpZEw==" saltValue="bZ7ml9O+Tgq5i9PcO+GfFw==" spinCount="100000" sheet="1" objects="1" scenarios="1"/>
  <mergeCells count="15">
    <mergeCell ref="A29:A30"/>
    <mergeCell ref="B29:E30"/>
    <mergeCell ref="A2:E2"/>
    <mergeCell ref="A1:E1"/>
    <mergeCell ref="D3:E3"/>
    <mergeCell ref="B3:C3"/>
    <mergeCell ref="B25:E25"/>
    <mergeCell ref="B28:E28"/>
    <mergeCell ref="A26:A27"/>
    <mergeCell ref="B26:E27"/>
    <mergeCell ref="A21:E21"/>
    <mergeCell ref="A22:A24"/>
    <mergeCell ref="B22:E24"/>
    <mergeCell ref="B12:C12"/>
    <mergeCell ref="D12:E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990A5"/>
  </sheetPr>
  <dimension ref="A1:O22"/>
  <sheetViews>
    <sheetView zoomScaleNormal="100" workbookViewId="0">
      <selection sqref="A1:D1"/>
    </sheetView>
  </sheetViews>
  <sheetFormatPr defaultColWidth="9.140625" defaultRowHeight="15" x14ac:dyDescent="0.25"/>
  <cols>
    <col min="1" max="1" width="55.5703125" style="1" customWidth="1"/>
    <col min="2" max="2" width="14" style="1" customWidth="1"/>
    <col min="3" max="3" width="12.7109375" style="1" customWidth="1"/>
    <col min="4" max="4" width="13.5703125" style="1" customWidth="1"/>
    <col min="5" max="5" width="6.42578125" style="1" customWidth="1"/>
    <col min="6" max="6" width="52.28515625" style="1" bestFit="1" customWidth="1"/>
    <col min="7" max="7" width="15.42578125" style="1" bestFit="1" customWidth="1"/>
    <col min="8" max="10" width="9.140625" style="1"/>
    <col min="11" max="11" width="22.42578125" style="1" bestFit="1" customWidth="1"/>
    <col min="12" max="12" width="11" style="1" bestFit="1" customWidth="1"/>
    <col min="13" max="13" width="10.42578125" style="1" bestFit="1" customWidth="1"/>
    <col min="14" max="14" width="10.5703125" style="1" bestFit="1" customWidth="1"/>
    <col min="15" max="15" width="7.42578125" style="1" bestFit="1" customWidth="1"/>
    <col min="16" max="16384" width="9.140625" style="1"/>
  </cols>
  <sheetData>
    <row r="1" spans="1:9" ht="37.5" customHeight="1" x14ac:dyDescent="0.25">
      <c r="A1" s="1026" t="s">
        <v>5</v>
      </c>
      <c r="B1" s="1026"/>
      <c r="C1" s="1026"/>
      <c r="D1" s="1026"/>
    </row>
    <row r="2" spans="1:9" x14ac:dyDescent="0.25">
      <c r="A2" s="726" t="s">
        <v>74</v>
      </c>
      <c r="B2" s="729" t="s">
        <v>75</v>
      </c>
      <c r="C2" s="733">
        <v>2021</v>
      </c>
      <c r="D2" s="733">
        <v>2020</v>
      </c>
      <c r="G2" s="241"/>
      <c r="H2" s="241"/>
      <c r="I2" s="241"/>
    </row>
    <row r="3" spans="1:9" ht="29.25" customHeight="1" x14ac:dyDescent="0.25">
      <c r="A3" s="634" t="s">
        <v>76</v>
      </c>
      <c r="B3" s="730" t="s">
        <v>77</v>
      </c>
      <c r="C3" s="734">
        <v>13.3</v>
      </c>
      <c r="D3" s="737">
        <v>12.7</v>
      </c>
      <c r="F3" s="242" t="s">
        <v>78</v>
      </c>
    </row>
    <row r="4" spans="1:9" ht="22.5" customHeight="1" x14ac:dyDescent="0.25">
      <c r="A4" s="552" t="s">
        <v>79</v>
      </c>
      <c r="B4" s="570" t="s">
        <v>80</v>
      </c>
      <c r="C4" s="595">
        <v>357</v>
      </c>
      <c r="D4" s="738">
        <v>537</v>
      </c>
      <c r="F4" s="4"/>
    </row>
    <row r="5" spans="1:9" ht="25.5" customHeight="1" x14ac:dyDescent="0.25">
      <c r="A5" s="361" t="s">
        <v>81</v>
      </c>
      <c r="B5" s="571" t="s">
        <v>82</v>
      </c>
      <c r="C5" s="573">
        <v>28.3</v>
      </c>
      <c r="D5" s="739">
        <v>20</v>
      </c>
      <c r="F5" s="4"/>
    </row>
    <row r="6" spans="1:9" ht="20.25" customHeight="1" x14ac:dyDescent="0.25">
      <c r="A6" s="552" t="s">
        <v>83</v>
      </c>
      <c r="B6" s="570" t="s">
        <v>84</v>
      </c>
      <c r="C6" s="897">
        <v>42</v>
      </c>
      <c r="D6" s="898">
        <v>177</v>
      </c>
      <c r="F6" s="4"/>
    </row>
    <row r="7" spans="1:9" ht="24" customHeight="1" x14ac:dyDescent="0.25">
      <c r="A7" s="361" t="s">
        <v>85</v>
      </c>
      <c r="B7" s="571" t="s">
        <v>80</v>
      </c>
      <c r="C7" s="573">
        <v>37</v>
      </c>
      <c r="D7" s="739">
        <v>85</v>
      </c>
      <c r="F7" s="4"/>
    </row>
    <row r="8" spans="1:9" ht="24" customHeight="1" x14ac:dyDescent="0.25">
      <c r="A8" s="552" t="s">
        <v>86</v>
      </c>
      <c r="B8" s="570" t="s">
        <v>82</v>
      </c>
      <c r="C8" s="595">
        <v>5.6</v>
      </c>
      <c r="D8" s="738">
        <v>4</v>
      </c>
      <c r="F8" s="4"/>
    </row>
    <row r="9" spans="1:9" ht="24" customHeight="1" x14ac:dyDescent="0.25">
      <c r="A9" s="361" t="s">
        <v>87</v>
      </c>
      <c r="B9" s="571" t="s">
        <v>84</v>
      </c>
      <c r="C9" s="882">
        <v>40</v>
      </c>
      <c r="D9" s="899">
        <v>-21</v>
      </c>
      <c r="F9" s="4"/>
    </row>
    <row r="10" spans="1:9" ht="23.25" customHeight="1" x14ac:dyDescent="0.25">
      <c r="A10" s="717" t="s">
        <v>88</v>
      </c>
      <c r="B10" s="490" t="s">
        <v>80</v>
      </c>
      <c r="C10" s="454">
        <v>12</v>
      </c>
      <c r="D10" s="454">
        <v>12</v>
      </c>
      <c r="E10" s="8"/>
    </row>
    <row r="11" spans="1:9" ht="27" customHeight="1" x14ac:dyDescent="0.25">
      <c r="A11" s="361" t="s">
        <v>89</v>
      </c>
      <c r="B11" s="571" t="s">
        <v>82</v>
      </c>
      <c r="C11" s="573">
        <v>15.3</v>
      </c>
      <c r="D11" s="740">
        <v>13.8</v>
      </c>
    </row>
    <row r="12" spans="1:9" ht="27" customHeight="1" x14ac:dyDescent="0.25">
      <c r="A12" s="552" t="s">
        <v>90</v>
      </c>
      <c r="B12" s="570" t="s">
        <v>84</v>
      </c>
      <c r="C12" s="897">
        <v>11</v>
      </c>
      <c r="D12" s="898">
        <v>-16</v>
      </c>
      <c r="F12" s="242" t="s">
        <v>78</v>
      </c>
    </row>
    <row r="13" spans="1:9" ht="25.5" customHeight="1" x14ac:dyDescent="0.25">
      <c r="A13" s="67" t="s">
        <v>91</v>
      </c>
      <c r="B13" s="486" t="s">
        <v>82</v>
      </c>
      <c r="C13" s="900">
        <v>1135</v>
      </c>
      <c r="D13" s="900">
        <v>1204.0999999999999</v>
      </c>
    </row>
    <row r="14" spans="1:9" ht="28.5" customHeight="1" x14ac:dyDescent="0.25">
      <c r="A14" s="727" t="s">
        <v>92</v>
      </c>
      <c r="B14" s="731" t="s">
        <v>82</v>
      </c>
      <c r="C14" s="735">
        <v>24.7</v>
      </c>
      <c r="D14" s="735">
        <v>66</v>
      </c>
      <c r="F14" s="60"/>
    </row>
    <row r="15" spans="1:9" ht="29.25" customHeight="1" x14ac:dyDescent="0.25">
      <c r="A15" s="728" t="s">
        <v>93</v>
      </c>
      <c r="B15" s="732" t="s">
        <v>82</v>
      </c>
      <c r="C15" s="736">
        <v>81</v>
      </c>
      <c r="D15" s="736">
        <v>78</v>
      </c>
      <c r="E15" s="8"/>
    </row>
    <row r="17" spans="11:15" x14ac:dyDescent="0.25">
      <c r="K17" s="5"/>
      <c r="L17" s="6"/>
      <c r="M17" s="6"/>
      <c r="N17" s="7"/>
      <c r="O17" s="7"/>
    </row>
    <row r="18" spans="11:15" x14ac:dyDescent="0.25">
      <c r="K18" s="5"/>
      <c r="L18" s="6"/>
      <c r="M18" s="6"/>
      <c r="N18" s="7"/>
      <c r="O18" s="7"/>
    </row>
    <row r="19" spans="11:15" x14ac:dyDescent="0.25">
      <c r="K19" s="5"/>
      <c r="L19" s="6"/>
      <c r="M19" s="6"/>
      <c r="N19" s="7"/>
      <c r="O19" s="7"/>
    </row>
    <row r="20" spans="11:15" x14ac:dyDescent="0.25">
      <c r="K20" s="5"/>
      <c r="L20" s="6"/>
      <c r="M20" s="6"/>
      <c r="N20" s="7"/>
      <c r="O20" s="7"/>
    </row>
    <row r="21" spans="11:15" x14ac:dyDescent="0.25">
      <c r="K21" s="5"/>
      <c r="L21" s="6"/>
      <c r="M21" s="6"/>
      <c r="N21" s="7"/>
      <c r="O21" s="7"/>
    </row>
    <row r="22" spans="11:15" x14ac:dyDescent="0.25">
      <c r="K22" s="5"/>
      <c r="L22" s="6"/>
      <c r="M22" s="6"/>
      <c r="N22" s="7"/>
      <c r="O22" s="7"/>
    </row>
  </sheetData>
  <sheetProtection algorithmName="SHA-512" hashValue="3/MiD4+4v0ehuxzhBBJAucXQ0sVJXALDNBL/9IRfKrKSYNenA+U1IHKXoSh2UALkG5pRcVs1zpu5FyXPO2StQA==" saltValue="HXszV05x0cPJ/2pamyZ/nQ==" spinCount="100000" sheet="1" objects="1" scenarios="1"/>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F663B-6ECE-4740-A773-E97DCD58313C}">
  <sheetPr>
    <tabColor rgb="FF7990A5"/>
  </sheetPr>
  <dimension ref="A1:L12"/>
  <sheetViews>
    <sheetView zoomScaleNormal="100" workbookViewId="0">
      <selection sqref="A1:E1"/>
    </sheetView>
  </sheetViews>
  <sheetFormatPr defaultColWidth="9.140625" defaultRowHeight="15" x14ac:dyDescent="0.25"/>
  <cols>
    <col min="1" max="1" width="46.7109375" style="1" customWidth="1"/>
    <col min="2" max="2" width="12" style="1" customWidth="1"/>
    <col min="3" max="3" width="12.28515625" style="52" customWidth="1"/>
    <col min="4" max="4" width="11.85546875" style="1" customWidth="1"/>
    <col min="5" max="5" width="13" style="1" customWidth="1"/>
    <col min="6" max="11" width="9.140625" style="1"/>
    <col min="12" max="12" width="13.140625" style="1" bestFit="1" customWidth="1"/>
    <col min="13" max="16384" width="9.140625" style="1"/>
  </cols>
  <sheetData>
    <row r="1" spans="1:12" ht="36.75" customHeight="1" x14ac:dyDescent="0.25">
      <c r="A1" s="1020" t="s">
        <v>6</v>
      </c>
      <c r="B1" s="1020"/>
      <c r="C1" s="1020"/>
      <c r="D1" s="1020"/>
      <c r="E1" s="1020"/>
    </row>
    <row r="2" spans="1:12" x14ac:dyDescent="0.25">
      <c r="A2" s="788" t="s">
        <v>74</v>
      </c>
      <c r="B2" s="789" t="s">
        <v>75</v>
      </c>
      <c r="C2" s="789" t="s">
        <v>94</v>
      </c>
      <c r="D2" s="788">
        <v>2021</v>
      </c>
      <c r="E2" s="790">
        <v>2020</v>
      </c>
    </row>
    <row r="3" spans="1:12" ht="39.75" customHeight="1" x14ac:dyDescent="0.25">
      <c r="A3" s="361" t="s">
        <v>95</v>
      </c>
      <c r="B3" s="571" t="s">
        <v>82</v>
      </c>
      <c r="C3" s="569"/>
      <c r="D3" s="573">
        <v>56.2</v>
      </c>
      <c r="E3" s="641">
        <v>78.271882000000005</v>
      </c>
    </row>
    <row r="4" spans="1:12" ht="15" customHeight="1" x14ac:dyDescent="0.25">
      <c r="A4" s="721" t="s">
        <v>96</v>
      </c>
      <c r="B4" s="722"/>
      <c r="C4" s="723"/>
      <c r="D4" s="724"/>
      <c r="E4" s="725"/>
    </row>
    <row r="5" spans="1:12" ht="33" customHeight="1" x14ac:dyDescent="0.25">
      <c r="A5" s="361" t="s">
        <v>97</v>
      </c>
      <c r="B5" s="571" t="s">
        <v>82</v>
      </c>
      <c r="C5" s="569"/>
      <c r="D5" s="642">
        <v>5362</v>
      </c>
      <c r="E5" s="642">
        <v>4693</v>
      </c>
      <c r="F5" s="3"/>
    </row>
    <row r="6" spans="1:12" ht="31.5" customHeight="1" x14ac:dyDescent="0.25">
      <c r="A6" s="637" t="s">
        <v>98</v>
      </c>
      <c r="B6" s="639" t="s">
        <v>84</v>
      </c>
      <c r="C6" s="645"/>
      <c r="D6" s="974">
        <v>30</v>
      </c>
      <c r="E6" s="974">
        <v>14</v>
      </c>
      <c r="F6" s="3"/>
    </row>
    <row r="7" spans="1:12" ht="33.950000000000003" customHeight="1" x14ac:dyDescent="0.25">
      <c r="A7" s="361" t="s">
        <v>99</v>
      </c>
      <c r="B7" s="571" t="s">
        <v>80</v>
      </c>
      <c r="C7" s="569"/>
      <c r="D7" s="642">
        <v>4022</v>
      </c>
      <c r="E7" s="642">
        <v>2085</v>
      </c>
      <c r="F7" s="3"/>
    </row>
    <row r="8" spans="1:12" ht="32.25" customHeight="1" x14ac:dyDescent="0.25">
      <c r="A8" s="637" t="s">
        <v>100</v>
      </c>
      <c r="B8" s="639" t="s">
        <v>82</v>
      </c>
      <c r="C8" s="646">
        <v>2200</v>
      </c>
      <c r="D8" s="644">
        <v>1586</v>
      </c>
      <c r="E8" s="643">
        <v>637</v>
      </c>
      <c r="F8" s="3"/>
    </row>
    <row r="9" spans="1:12" ht="33" customHeight="1" x14ac:dyDescent="0.25">
      <c r="A9" s="638" t="s">
        <v>101</v>
      </c>
      <c r="B9" s="640" t="s">
        <v>84</v>
      </c>
      <c r="C9" s="647">
        <v>0.4</v>
      </c>
      <c r="D9" s="973">
        <v>149</v>
      </c>
      <c r="E9" s="973">
        <v>957</v>
      </c>
      <c r="F9" s="3"/>
    </row>
    <row r="10" spans="1:12" x14ac:dyDescent="0.25">
      <c r="A10" s="3"/>
      <c r="B10" s="3"/>
      <c r="C10" s="53"/>
      <c r="D10" s="3"/>
      <c r="E10" s="3"/>
      <c r="F10" s="3"/>
      <c r="L10" s="4"/>
    </row>
    <row r="12" spans="1:12" x14ac:dyDescent="0.25">
      <c r="L12" s="4"/>
    </row>
  </sheetData>
  <sheetProtection algorithmName="SHA-512" hashValue="Z06mRFzm/XvkVLe1xTYOd1w1+FKMpuVkHLBH30s6kKOzdYiCB9l6+HB/zLo8JaHQMLx8v1iIKWkZygGMq2CAnQ==" saltValue="pTlRy4OO6AP/LLkIySX7Og==" spinCount="100000" sheet="1" objects="1" scenarios="1"/>
  <mergeCells count="1">
    <mergeCell ref="A1:E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DBF1E-C52B-443C-976C-05BD55DB4EEA}">
  <sheetPr>
    <tabColor rgb="FF7990A5"/>
  </sheetPr>
  <dimension ref="A1:F12"/>
  <sheetViews>
    <sheetView zoomScaleNormal="100" workbookViewId="0">
      <selection sqref="A1:F1"/>
    </sheetView>
  </sheetViews>
  <sheetFormatPr defaultColWidth="9.140625" defaultRowHeight="15" x14ac:dyDescent="0.25"/>
  <cols>
    <col min="1" max="1" width="59" style="1" customWidth="1"/>
    <col min="2" max="2" width="11.5703125" style="1" customWidth="1"/>
    <col min="3" max="3" width="11.5703125" style="51" customWidth="1"/>
    <col min="4" max="4" width="12.5703125" style="1" customWidth="1"/>
    <col min="5" max="5" width="9.140625" style="1"/>
    <col min="6" max="6" width="3.7109375" style="1" customWidth="1"/>
    <col min="7" max="16384" width="9.140625" style="1"/>
  </cols>
  <sheetData>
    <row r="1" spans="1:6" ht="36" customHeight="1" thickBot="1" x14ac:dyDescent="0.3">
      <c r="A1" s="1020" t="s">
        <v>102</v>
      </c>
      <c r="B1" s="1020"/>
      <c r="C1" s="1020"/>
      <c r="D1" s="1020"/>
      <c r="E1" s="1020"/>
      <c r="F1" s="1020"/>
    </row>
    <row r="2" spans="1:6" ht="15.95" customHeight="1" x14ac:dyDescent="0.25">
      <c r="A2" s="702" t="s">
        <v>74</v>
      </c>
      <c r="B2" s="703" t="s">
        <v>75</v>
      </c>
      <c r="C2" s="703" t="s">
        <v>94</v>
      </c>
      <c r="D2" s="703">
        <v>2021</v>
      </c>
      <c r="E2" s="1029">
        <v>2020</v>
      </c>
      <c r="F2" s="1030"/>
    </row>
    <row r="3" spans="1:6" ht="43.5" customHeight="1" x14ac:dyDescent="0.25">
      <c r="A3" s="633" t="s">
        <v>103</v>
      </c>
      <c r="B3" s="632" t="s">
        <v>34</v>
      </c>
      <c r="C3" s="975">
        <v>29.5</v>
      </c>
      <c r="D3" s="631">
        <v>27.3</v>
      </c>
      <c r="E3" s="1031">
        <v>22.9</v>
      </c>
      <c r="F3" s="1032"/>
    </row>
    <row r="4" spans="1:6" ht="34.5" customHeight="1" x14ac:dyDescent="0.25">
      <c r="A4" s="717" t="s">
        <v>104</v>
      </c>
      <c r="B4" s="484" t="s">
        <v>84</v>
      </c>
      <c r="C4" s="490">
        <v>100</v>
      </c>
      <c r="D4" s="718">
        <v>90</v>
      </c>
      <c r="E4" s="1033">
        <v>83</v>
      </c>
      <c r="F4" s="1034"/>
    </row>
    <row r="5" spans="1:6" ht="37.5" customHeight="1" x14ac:dyDescent="0.25">
      <c r="A5" s="634" t="s">
        <v>105</v>
      </c>
      <c r="B5" s="482" t="s">
        <v>34</v>
      </c>
      <c r="C5" s="486">
        <v>28</v>
      </c>
      <c r="D5" s="24">
        <v>23.2</v>
      </c>
      <c r="E5" s="1037"/>
      <c r="F5" s="1038"/>
    </row>
    <row r="6" spans="1:6" ht="34.5" customHeight="1" x14ac:dyDescent="0.25">
      <c r="A6" s="719" t="s">
        <v>106</v>
      </c>
      <c r="B6" s="720" t="s">
        <v>84</v>
      </c>
      <c r="C6" s="490">
        <v>95</v>
      </c>
      <c r="D6" s="718">
        <v>85</v>
      </c>
      <c r="E6" s="1035"/>
      <c r="F6" s="1036"/>
    </row>
    <row r="7" spans="1:6" ht="44.25" customHeight="1" x14ac:dyDescent="0.25">
      <c r="A7" s="842" t="s">
        <v>107</v>
      </c>
      <c r="B7" s="843" t="s">
        <v>34</v>
      </c>
      <c r="C7" s="708">
        <v>8</v>
      </c>
      <c r="D7" s="836">
        <v>5.5</v>
      </c>
      <c r="E7" s="1039"/>
      <c r="F7" s="1040"/>
    </row>
    <row r="8" spans="1:6" hidden="1" x14ac:dyDescent="0.25"/>
    <row r="10" spans="1:6" ht="282.75" customHeight="1" x14ac:dyDescent="0.25">
      <c r="A10" s="1027" t="s">
        <v>108</v>
      </c>
      <c r="B10" s="1027"/>
      <c r="C10" s="1027"/>
      <c r="D10" s="1027"/>
      <c r="E10" s="1027"/>
      <c r="F10" s="1027"/>
    </row>
    <row r="11" spans="1:6" ht="129" customHeight="1" x14ac:dyDescent="0.25">
      <c r="A11" s="1028"/>
      <c r="B11" s="1028"/>
      <c r="C11" s="1028"/>
      <c r="D11" s="1028"/>
      <c r="E11" s="1028"/>
      <c r="F11" s="1028"/>
    </row>
    <row r="12" spans="1:6" x14ac:dyDescent="0.25">
      <c r="A12" s="17"/>
    </row>
  </sheetData>
  <sheetProtection algorithmName="SHA-512" hashValue="ec3V2Lq5150P7Edj881eHyhEz1LeTxH4pvvIjEo84ViVpVZ1pGoYqztg3noHd70tW7dJ4MFZ2gqna/I1sLcdVQ==" saltValue="Ua0qDaBHN4pCrVK1MUXO0g==" spinCount="100000" sheet="1" objects="1" scenarios="1"/>
  <mergeCells count="9">
    <mergeCell ref="A1:F1"/>
    <mergeCell ref="A10:F10"/>
    <mergeCell ref="A11:F11"/>
    <mergeCell ref="E2:F2"/>
    <mergeCell ref="E3:F3"/>
    <mergeCell ref="E4:F4"/>
    <mergeCell ref="E6:F6"/>
    <mergeCell ref="E5:F5"/>
    <mergeCell ref="E7:F7"/>
  </mergeCells>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84420-2D9B-43B3-925A-511A1CB65894}">
  <sheetPr>
    <tabColor rgb="FF7990A5"/>
  </sheetPr>
  <dimension ref="A1:G7"/>
  <sheetViews>
    <sheetView zoomScaleNormal="100" workbookViewId="0">
      <selection sqref="A1:E1"/>
    </sheetView>
  </sheetViews>
  <sheetFormatPr defaultColWidth="9.140625" defaultRowHeight="12.75" x14ac:dyDescent="0.2"/>
  <cols>
    <col min="1" max="1" width="48" style="3" customWidth="1"/>
    <col min="2" max="3" width="10.85546875" style="3" customWidth="1"/>
    <col min="4" max="4" width="10.5703125" style="3" customWidth="1"/>
    <col min="5" max="5" width="11.85546875" style="3" customWidth="1"/>
    <col min="6" max="16384" width="9.140625" style="3"/>
  </cols>
  <sheetData>
    <row r="1" spans="1:7" ht="38.25" customHeight="1" x14ac:dyDescent="0.2">
      <c r="A1" s="1020" t="s">
        <v>9</v>
      </c>
      <c r="B1" s="1020"/>
      <c r="C1" s="1020"/>
      <c r="D1" s="1020"/>
      <c r="E1" s="1020"/>
    </row>
    <row r="2" spans="1:7" ht="19.5" customHeight="1" x14ac:dyDescent="0.2">
      <c r="A2" s="781" t="s">
        <v>74</v>
      </c>
      <c r="B2" s="783" t="s">
        <v>75</v>
      </c>
      <c r="C2" s="785" t="s">
        <v>94</v>
      </c>
      <c r="D2" s="785">
        <v>2021</v>
      </c>
      <c r="E2" s="785">
        <v>2020</v>
      </c>
    </row>
    <row r="3" spans="1:7" ht="39" customHeight="1" x14ac:dyDescent="0.2">
      <c r="A3" s="782" t="s">
        <v>109</v>
      </c>
      <c r="B3" s="784" t="s">
        <v>77</v>
      </c>
      <c r="C3" s="787"/>
      <c r="D3" s="787">
        <v>24</v>
      </c>
      <c r="E3" s="786">
        <v>28</v>
      </c>
      <c r="G3" s="242" t="s">
        <v>78</v>
      </c>
    </row>
    <row r="4" spans="1:7" ht="43.5" customHeight="1" x14ac:dyDescent="0.2">
      <c r="A4" s="931" t="s">
        <v>110</v>
      </c>
      <c r="B4" s="492" t="s">
        <v>82</v>
      </c>
      <c r="C4" s="932"/>
      <c r="D4" s="932">
        <v>413</v>
      </c>
      <c r="E4" s="932">
        <v>315</v>
      </c>
    </row>
    <row r="7" spans="1:7" ht="59.25" customHeight="1" x14ac:dyDescent="0.2">
      <c r="A7" s="1041"/>
      <c r="B7" s="1041"/>
      <c r="C7" s="1041"/>
      <c r="D7" s="1041"/>
      <c r="E7" s="1041"/>
    </row>
  </sheetData>
  <sheetProtection algorithmName="SHA-512" hashValue="OlAiNbODPos1Ns5W3UNg/8K3ZQ//i4hSe/y3HHTCJu3fsM7d/KJgmajzjtwkw/Tfq5C0tYVhH362ChBc9zN6RQ==" saltValue="73/dsijdDjdkCWemE7Wjjg==" spinCount="100000" sheet="1" objects="1" scenarios="1"/>
  <mergeCells count="2">
    <mergeCell ref="A1:E1"/>
    <mergeCell ref="A7:E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E04B-324C-4EDE-A5A6-604BDF9A8B5D}">
  <sheetPr>
    <tabColor rgb="FFA5BEB9"/>
  </sheetPr>
  <dimension ref="A1:N210"/>
  <sheetViews>
    <sheetView zoomScaleNormal="100" workbookViewId="0">
      <selection activeCell="I11" sqref="I11"/>
    </sheetView>
  </sheetViews>
  <sheetFormatPr defaultRowHeight="15" x14ac:dyDescent="0.25"/>
  <cols>
    <col min="1" max="1" width="37" customWidth="1"/>
    <col min="2" max="2" width="20.28515625" customWidth="1"/>
    <col min="3" max="3" width="19.5703125" customWidth="1"/>
    <col min="4" max="4" width="17.5703125" customWidth="1"/>
    <col min="5" max="5" width="17.85546875" customWidth="1"/>
    <col min="6" max="6" width="16.28515625" customWidth="1"/>
    <col min="7" max="7" width="16" customWidth="1"/>
    <col min="8" max="8" width="17" customWidth="1"/>
    <col min="9" max="9" width="19.85546875" customWidth="1"/>
    <col min="10" max="10" width="21" customWidth="1"/>
    <col min="11" max="11" width="15" customWidth="1"/>
    <col min="12" max="12" width="15.42578125" customWidth="1"/>
  </cols>
  <sheetData>
    <row r="1" spans="1:10" ht="39.75" customHeight="1" x14ac:dyDescent="0.25">
      <c r="A1" s="1047" t="s">
        <v>111</v>
      </c>
      <c r="B1" s="1047"/>
      <c r="C1" s="1047"/>
      <c r="D1" s="1047"/>
      <c r="E1" s="1047"/>
      <c r="F1" s="1047"/>
      <c r="G1" s="561"/>
      <c r="H1" s="561"/>
    </row>
    <row r="2" spans="1:10" ht="241.5" customHeight="1" x14ac:dyDescent="0.25">
      <c r="A2" s="1048" t="s">
        <v>509</v>
      </c>
      <c r="B2" s="1048"/>
      <c r="C2" s="1048"/>
      <c r="D2" s="1048"/>
      <c r="E2" s="1048"/>
      <c r="F2" s="1048"/>
      <c r="G2" s="299"/>
      <c r="H2" s="299"/>
    </row>
    <row r="3" spans="1:10" x14ac:dyDescent="0.25">
      <c r="A3" s="1043" t="s">
        <v>510</v>
      </c>
      <c r="B3" s="1043"/>
      <c r="C3" s="1043"/>
      <c r="D3" s="1043"/>
      <c r="E3" s="1043"/>
      <c r="F3" s="1043"/>
      <c r="G3" s="377"/>
      <c r="H3" s="46"/>
    </row>
    <row r="4" spans="1:10" ht="21" customHeight="1" x14ac:dyDescent="0.25">
      <c r="A4" s="1045"/>
      <c r="B4" s="1045"/>
      <c r="C4" s="1045"/>
      <c r="D4" s="1045"/>
      <c r="E4" s="1045"/>
      <c r="F4" s="1045"/>
      <c r="G4" s="377"/>
      <c r="H4" s="370"/>
    </row>
    <row r="5" spans="1:10" ht="34.5" customHeight="1" x14ac:dyDescent="0.25">
      <c r="A5" s="22"/>
      <c r="B5" s="205" t="s">
        <v>112</v>
      </c>
      <c r="C5" s="206" t="s">
        <v>512</v>
      </c>
      <c r="D5" s="259" t="s">
        <v>511</v>
      </c>
      <c r="E5" s="527" t="s">
        <v>113</v>
      </c>
      <c r="F5" s="528" t="s">
        <v>513</v>
      </c>
      <c r="G5" s="372"/>
      <c r="H5" s="372"/>
    </row>
    <row r="6" spans="1:10" ht="28.5" customHeight="1" x14ac:dyDescent="0.25">
      <c r="A6" s="380" t="s">
        <v>114</v>
      </c>
      <c r="B6" s="860">
        <f>B7+B16</f>
        <v>75795.78</v>
      </c>
      <c r="C6" s="860">
        <f>C7+C16</f>
        <v>259543.38</v>
      </c>
      <c r="D6" s="861">
        <f>C6/B6</f>
        <v>3.4242457825488439</v>
      </c>
      <c r="E6" s="529">
        <v>1</v>
      </c>
      <c r="F6" s="530">
        <v>1</v>
      </c>
      <c r="G6" s="373"/>
      <c r="H6" s="376"/>
    </row>
    <row r="7" spans="1:10" ht="18.75" customHeight="1" x14ac:dyDescent="0.25">
      <c r="A7" s="330" t="s">
        <v>115</v>
      </c>
      <c r="B7" s="856">
        <f>B8+B13</f>
        <v>23660.780000000002</v>
      </c>
      <c r="C7" s="856">
        <f>C8+C13</f>
        <v>126425.38</v>
      </c>
      <c r="D7" s="857">
        <f>C7/B7</f>
        <v>5.343246503285183</v>
      </c>
      <c r="E7" s="862">
        <f>B7/$B$6</f>
        <v>0.31216487250345604</v>
      </c>
      <c r="F7" s="869">
        <f>C7/$C$6</f>
        <v>0.48710693372337216</v>
      </c>
      <c r="G7" s="371"/>
      <c r="H7" s="376"/>
    </row>
    <row r="8" spans="1:10" ht="17.25" customHeight="1" x14ac:dyDescent="0.25">
      <c r="A8" s="332" t="s">
        <v>37</v>
      </c>
      <c r="B8" s="858">
        <f>SUM(B9:B12)</f>
        <v>16926.400000000001</v>
      </c>
      <c r="C8" s="858">
        <f>SUM(C9:C12)</f>
        <v>124802.90000000001</v>
      </c>
      <c r="D8" s="859">
        <f>C8/B8</f>
        <v>7.3732689762737493</v>
      </c>
      <c r="E8" s="863">
        <f t="shared" ref="E8:E19" si="0">B8/$B$6</f>
        <v>0.22331586270370199</v>
      </c>
      <c r="F8" s="870">
        <f>C8/$C$6</f>
        <v>0.48085564732955244</v>
      </c>
      <c r="G8" s="374"/>
      <c r="H8" s="376"/>
      <c r="I8" s="2"/>
      <c r="J8" s="926"/>
    </row>
    <row r="9" spans="1:10" ht="18.75" customHeight="1" x14ac:dyDescent="0.25">
      <c r="A9" s="331" t="s">
        <v>5</v>
      </c>
      <c r="B9" s="354">
        <f>B26</f>
        <v>12966.4</v>
      </c>
      <c r="C9" s="354">
        <f>E26</f>
        <v>59222.400000000009</v>
      </c>
      <c r="D9" s="852">
        <f>C9/B9</f>
        <v>4.5673741362290237</v>
      </c>
      <c r="E9" s="864">
        <f t="shared" si="0"/>
        <v>0.17107020997738925</v>
      </c>
      <c r="F9" s="871">
        <f t="shared" ref="F9:F19" si="1">C9/$C$6</f>
        <v>0.22817919686489407</v>
      </c>
      <c r="G9" s="375"/>
      <c r="H9" s="376"/>
      <c r="I9" s="2"/>
      <c r="J9" s="926"/>
    </row>
    <row r="10" spans="1:10" ht="19.5" customHeight="1" x14ac:dyDescent="0.25">
      <c r="A10" s="333" t="s">
        <v>116</v>
      </c>
      <c r="B10" s="379">
        <f>B41</f>
        <v>67.599999999999994</v>
      </c>
      <c r="C10" s="379">
        <f>E41</f>
        <v>1973.4999999999998</v>
      </c>
      <c r="D10" s="360">
        <f>C10/B10</f>
        <v>29.193786982248518</v>
      </c>
      <c r="E10" s="865">
        <f t="shared" si="0"/>
        <v>8.9187023340877279E-4</v>
      </c>
      <c r="F10" s="872">
        <f t="shared" si="1"/>
        <v>7.6037385349608981E-3</v>
      </c>
      <c r="G10" s="255"/>
      <c r="H10" s="376"/>
      <c r="I10" s="2"/>
      <c r="J10" s="926"/>
    </row>
    <row r="11" spans="1:10" ht="18" customHeight="1" x14ac:dyDescent="0.25">
      <c r="A11" s="331" t="s">
        <v>117</v>
      </c>
      <c r="B11" s="354">
        <v>3599.5</v>
      </c>
      <c r="C11" s="354">
        <v>56265.5</v>
      </c>
      <c r="D11" s="853">
        <v>15.63</v>
      </c>
      <c r="E11" s="864">
        <f t="shared" si="0"/>
        <v>4.7489451259687544E-2</v>
      </c>
      <c r="F11" s="871">
        <f t="shared" si="1"/>
        <v>0.2167864963460058</v>
      </c>
      <c r="G11" s="376"/>
      <c r="H11" s="927"/>
      <c r="J11" s="926"/>
    </row>
    <row r="12" spans="1:10" ht="18" customHeight="1" x14ac:dyDescent="0.25">
      <c r="A12" s="37" t="s">
        <v>118</v>
      </c>
      <c r="B12" s="851">
        <v>292.89999999999998</v>
      </c>
      <c r="C12" s="851">
        <v>7341.5</v>
      </c>
      <c r="D12" s="920">
        <v>25.06</v>
      </c>
      <c r="E12" s="867">
        <f>B12/B6</f>
        <v>3.8643312332164136E-3</v>
      </c>
      <c r="F12" s="874">
        <f>C12/$C$6</f>
        <v>2.8286215583691637E-2</v>
      </c>
      <c r="G12" s="367"/>
      <c r="H12" s="237"/>
      <c r="I12" s="2"/>
      <c r="J12" s="926"/>
    </row>
    <row r="13" spans="1:10" ht="21" customHeight="1" x14ac:dyDescent="0.25">
      <c r="A13" s="921" t="s">
        <v>119</v>
      </c>
      <c r="B13" s="922">
        <f>SUM(B14:B15)</f>
        <v>6734.38</v>
      </c>
      <c r="C13" s="922">
        <f>SUM(C14:C15)</f>
        <v>1622.48</v>
      </c>
      <c r="D13" s="923">
        <f>C13/B13</f>
        <v>0.24092492553137779</v>
      </c>
      <c r="E13" s="924">
        <f>B13/B6</f>
        <v>8.884900979975402E-2</v>
      </c>
      <c r="F13" s="925">
        <f>C13/C6</f>
        <v>6.2512863938197919E-3</v>
      </c>
      <c r="G13" s="64"/>
      <c r="H13" s="237"/>
      <c r="I13" s="2"/>
      <c r="J13" s="926"/>
    </row>
    <row r="14" spans="1:10" ht="18" customHeight="1" x14ac:dyDescent="0.25">
      <c r="A14" s="37" t="s">
        <v>120</v>
      </c>
      <c r="B14" s="851">
        <v>4328.6400000000003</v>
      </c>
      <c r="C14" s="851">
        <v>118.51000000000002</v>
      </c>
      <c r="D14" s="920">
        <v>2.7378114142086199E-2</v>
      </c>
      <c r="E14" s="867">
        <f>B14/B6</f>
        <v>5.7109248034653122E-2</v>
      </c>
      <c r="F14" s="874">
        <v>4.5660960414401635E-4</v>
      </c>
      <c r="G14" s="64"/>
      <c r="H14" s="237"/>
      <c r="I14" s="2"/>
      <c r="J14" s="926"/>
    </row>
    <row r="15" spans="1:10" ht="18.75" customHeight="1" x14ac:dyDescent="0.25">
      <c r="A15" s="35" t="s">
        <v>121</v>
      </c>
      <c r="B15" s="229">
        <v>2405.7399999999998</v>
      </c>
      <c r="C15" s="229">
        <v>1503.97</v>
      </c>
      <c r="D15" s="305">
        <v>0.62515899473758596</v>
      </c>
      <c r="E15" s="906">
        <f>B15/B6</f>
        <v>3.1739761765100905E-2</v>
      </c>
      <c r="F15" s="919">
        <v>5.7946767896757756E-3</v>
      </c>
      <c r="G15" s="257"/>
      <c r="H15" s="237"/>
      <c r="I15" s="2"/>
      <c r="J15" s="926"/>
    </row>
    <row r="16" spans="1:10" ht="19.5" customHeight="1" x14ac:dyDescent="0.25">
      <c r="A16" s="355" t="s">
        <v>122</v>
      </c>
      <c r="B16" s="328">
        <v>52135</v>
      </c>
      <c r="C16" s="328">
        <v>133118</v>
      </c>
      <c r="D16" s="854">
        <v>3.5</v>
      </c>
      <c r="E16" s="866">
        <f t="shared" si="0"/>
        <v>0.68783512749654396</v>
      </c>
      <c r="F16" s="873">
        <f t="shared" si="1"/>
        <v>0.51289306627662778</v>
      </c>
      <c r="G16" s="368"/>
      <c r="H16" s="237"/>
      <c r="I16" s="2"/>
      <c r="J16" s="926"/>
    </row>
    <row r="17" spans="1:10" ht="20.25" customHeight="1" x14ac:dyDescent="0.25">
      <c r="A17" s="335" t="s">
        <v>123</v>
      </c>
      <c r="B17" s="356">
        <v>20532</v>
      </c>
      <c r="C17" s="235">
        <v>78601</v>
      </c>
      <c r="D17" s="366">
        <v>4.49</v>
      </c>
      <c r="E17" s="864">
        <f t="shared" si="0"/>
        <v>0.27088579337794266</v>
      </c>
      <c r="F17" s="871">
        <f t="shared" si="1"/>
        <v>0.30284340136126764</v>
      </c>
      <c r="G17" s="376"/>
      <c r="H17" s="376"/>
      <c r="I17" s="2"/>
    </row>
    <row r="18" spans="1:10" ht="18" customHeight="1" x14ac:dyDescent="0.25">
      <c r="A18" s="357" t="s">
        <v>124</v>
      </c>
      <c r="B18" s="260">
        <v>7572</v>
      </c>
      <c r="C18" s="232">
        <v>23086</v>
      </c>
      <c r="D18" s="309">
        <v>5.0199999999999996</v>
      </c>
      <c r="E18" s="867">
        <f t="shared" si="0"/>
        <v>9.9900020819101015E-2</v>
      </c>
      <c r="F18" s="874">
        <f t="shared" si="1"/>
        <v>8.894852182321121E-2</v>
      </c>
      <c r="G18" s="369"/>
      <c r="H18" s="301"/>
      <c r="I18" s="2"/>
    </row>
    <row r="19" spans="1:10" ht="19.5" customHeight="1" x14ac:dyDescent="0.25">
      <c r="A19" s="358" t="s">
        <v>41</v>
      </c>
      <c r="B19" s="359">
        <v>24030</v>
      </c>
      <c r="C19" s="359">
        <v>31431</v>
      </c>
      <c r="D19" s="855">
        <v>1.98</v>
      </c>
      <c r="E19" s="868">
        <f t="shared" si="0"/>
        <v>0.31703611995285225</v>
      </c>
      <c r="F19" s="875">
        <f t="shared" si="1"/>
        <v>0.12110114309214899</v>
      </c>
      <c r="G19" s="369"/>
      <c r="H19" s="301"/>
      <c r="I19" s="2"/>
    </row>
    <row r="20" spans="1:10" ht="14.45" customHeight="1" x14ac:dyDescent="0.25">
      <c r="B20" s="50"/>
      <c r="C20" s="49"/>
      <c r="D20" s="49"/>
      <c r="E20" s="50"/>
      <c r="F20" s="1049"/>
      <c r="G20" s="1049"/>
      <c r="H20" s="298"/>
      <c r="I20" s="2"/>
    </row>
    <row r="21" spans="1:10" ht="90" customHeight="1" x14ac:dyDescent="0.25">
      <c r="A21" s="1042" t="s">
        <v>514</v>
      </c>
      <c r="B21" s="1042"/>
      <c r="C21" s="1042"/>
      <c r="D21" s="1042"/>
      <c r="E21" s="1042"/>
      <c r="F21" s="1042"/>
      <c r="G21" s="62"/>
      <c r="H21" s="62"/>
      <c r="I21" s="2"/>
    </row>
    <row r="23" spans="1:10" x14ac:dyDescent="0.25">
      <c r="A23" s="1043" t="s">
        <v>515</v>
      </c>
      <c r="B23" s="1043"/>
      <c r="C23" s="1043"/>
      <c r="D23" s="1043"/>
      <c r="E23" s="1043"/>
      <c r="F23" s="1043"/>
      <c r="G23" s="1043"/>
      <c r="H23" s="1043"/>
      <c r="I23" s="1043"/>
      <c r="J23" s="46"/>
    </row>
    <row r="24" spans="1:10" x14ac:dyDescent="0.25">
      <c r="A24" s="1043"/>
      <c r="B24" s="1043"/>
      <c r="C24" s="1043"/>
      <c r="D24" s="1043"/>
      <c r="E24" s="1043"/>
      <c r="F24" s="1043"/>
      <c r="G24" s="1043"/>
      <c r="H24" s="1043"/>
      <c r="I24" s="1043"/>
      <c r="J24" s="46"/>
    </row>
    <row r="25" spans="1:10" ht="36.75" customHeight="1" x14ac:dyDescent="0.25">
      <c r="A25" s="39" t="s">
        <v>125</v>
      </c>
      <c r="B25" s="205" t="s">
        <v>112</v>
      </c>
      <c r="C25" s="206" t="s">
        <v>126</v>
      </c>
      <c r="D25" s="206" t="s">
        <v>127</v>
      </c>
      <c r="E25" s="206" t="s">
        <v>512</v>
      </c>
      <c r="F25" s="206" t="s">
        <v>511</v>
      </c>
      <c r="G25" s="259" t="s">
        <v>516</v>
      </c>
      <c r="H25" s="233" t="s">
        <v>517</v>
      </c>
      <c r="I25" s="233" t="s">
        <v>518</v>
      </c>
    </row>
    <row r="26" spans="1:10" ht="21.75" customHeight="1" x14ac:dyDescent="0.25">
      <c r="A26" s="34" t="s">
        <v>128</v>
      </c>
      <c r="B26" s="207">
        <f>SUM(B27:B34)</f>
        <v>12966.4</v>
      </c>
      <c r="C26" s="350">
        <v>0</v>
      </c>
      <c r="D26" s="350">
        <v>1</v>
      </c>
      <c r="E26" s="207">
        <f>SUM(E27:E34)</f>
        <v>59222.400000000009</v>
      </c>
      <c r="F26" s="914">
        <f t="shared" ref="F26:F34" si="2">E26/B26</f>
        <v>4.5673741362290237</v>
      </c>
      <c r="G26" s="321">
        <f>SUM(G27:H34)</f>
        <v>14388.919347087336</v>
      </c>
      <c r="H26" s="327">
        <f t="shared" ref="H26:H34" si="3">G26/E26</f>
        <v>0.24296413767573308</v>
      </c>
      <c r="I26" s="408">
        <f t="shared" ref="I26:I34" si="4">G26/B26</f>
        <v>1.1097081184513309</v>
      </c>
    </row>
    <row r="27" spans="1:10" x14ac:dyDescent="0.25">
      <c r="A27" s="142" t="s">
        <v>129</v>
      </c>
      <c r="B27" s="314">
        <v>3806.5</v>
      </c>
      <c r="C27" s="409">
        <v>0</v>
      </c>
      <c r="D27" s="409">
        <v>1</v>
      </c>
      <c r="E27" s="314">
        <v>44403.5</v>
      </c>
      <c r="F27" s="910">
        <f t="shared" si="2"/>
        <v>11.665177985025615</v>
      </c>
      <c r="G27" s="316">
        <v>6939.2</v>
      </c>
      <c r="H27" s="238">
        <f t="shared" si="3"/>
        <v>0.15627596923665926</v>
      </c>
      <c r="I27" s="410">
        <f t="shared" si="4"/>
        <v>1.8229869959280178</v>
      </c>
    </row>
    <row r="28" spans="1:10" x14ac:dyDescent="0.25">
      <c r="A28" s="312" t="s">
        <v>130</v>
      </c>
      <c r="B28" s="315">
        <v>120.7</v>
      </c>
      <c r="C28" s="411">
        <v>0</v>
      </c>
      <c r="D28" s="411">
        <v>1</v>
      </c>
      <c r="E28" s="315">
        <v>2365</v>
      </c>
      <c r="F28" s="911">
        <f t="shared" si="2"/>
        <v>19.594034797017397</v>
      </c>
      <c r="G28" s="317">
        <v>368</v>
      </c>
      <c r="H28" s="320">
        <f t="shared" si="3"/>
        <v>0.15560253699788584</v>
      </c>
      <c r="I28" s="412">
        <f t="shared" si="4"/>
        <v>3.0488815244407621</v>
      </c>
    </row>
    <row r="29" spans="1:10" x14ac:dyDescent="0.25">
      <c r="A29" s="35" t="s">
        <v>131</v>
      </c>
      <c r="B29" s="239">
        <v>524.5</v>
      </c>
      <c r="C29" s="238">
        <v>0</v>
      </c>
      <c r="D29" s="238">
        <v>1</v>
      </c>
      <c r="E29" s="239">
        <v>2429.8000000000002</v>
      </c>
      <c r="F29" s="912">
        <f t="shared" si="2"/>
        <v>4.6326024785510009</v>
      </c>
      <c r="G29" s="318">
        <v>432.3</v>
      </c>
      <c r="H29" s="238">
        <f t="shared" si="3"/>
        <v>0.1779158778500288</v>
      </c>
      <c r="I29" s="410">
        <f t="shared" si="4"/>
        <v>0.82421353670162056</v>
      </c>
    </row>
    <row r="30" spans="1:10" x14ac:dyDescent="0.25">
      <c r="A30" s="313" t="s">
        <v>132</v>
      </c>
      <c r="B30" s="234">
        <v>7905.4</v>
      </c>
      <c r="C30" s="413">
        <v>0</v>
      </c>
      <c r="D30" s="413">
        <v>1</v>
      </c>
      <c r="E30" s="234">
        <v>8404.9</v>
      </c>
      <c r="F30" s="908">
        <f t="shared" si="2"/>
        <v>1.0631846585878006</v>
      </c>
      <c r="G30" s="319">
        <v>5808.3</v>
      </c>
      <c r="H30" s="320">
        <f t="shared" si="3"/>
        <v>0.69106116670037721</v>
      </c>
      <c r="I30" s="412">
        <f t="shared" si="4"/>
        <v>0.73472563058162776</v>
      </c>
    </row>
    <row r="31" spans="1:10" x14ac:dyDescent="0.25">
      <c r="A31" s="35" t="s">
        <v>133</v>
      </c>
      <c r="B31" s="235">
        <v>226.4</v>
      </c>
      <c r="C31" s="414">
        <v>0</v>
      </c>
      <c r="D31" s="414">
        <v>1</v>
      </c>
      <c r="E31" s="235">
        <v>420.3</v>
      </c>
      <c r="F31" s="907">
        <f t="shared" si="2"/>
        <v>1.8564487632508835</v>
      </c>
      <c r="G31" s="915">
        <v>88.6</v>
      </c>
      <c r="H31" s="238">
        <f t="shared" si="3"/>
        <v>0.21080180823221506</v>
      </c>
      <c r="I31" s="410">
        <f t="shared" si="4"/>
        <v>0.39134275618374553</v>
      </c>
    </row>
    <row r="32" spans="1:10" x14ac:dyDescent="0.25">
      <c r="A32" s="37" t="s">
        <v>134</v>
      </c>
      <c r="B32" s="234">
        <v>257.2</v>
      </c>
      <c r="C32" s="413">
        <v>0</v>
      </c>
      <c r="D32" s="413">
        <v>1</v>
      </c>
      <c r="E32" s="234">
        <v>1018.1</v>
      </c>
      <c r="F32" s="908">
        <f t="shared" si="2"/>
        <v>3.958398133748056</v>
      </c>
      <c r="G32" s="319">
        <v>671.3</v>
      </c>
      <c r="H32" s="320">
        <f t="shared" si="3"/>
        <v>0.65936548472645118</v>
      </c>
      <c r="I32" s="412">
        <f t="shared" si="4"/>
        <v>2.6100311041990669</v>
      </c>
    </row>
    <row r="33" spans="1:10" x14ac:dyDescent="0.25">
      <c r="A33" s="36" t="s">
        <v>135</v>
      </c>
      <c r="B33" s="229">
        <v>33.6</v>
      </c>
      <c r="C33" s="230">
        <v>0</v>
      </c>
      <c r="D33" s="230">
        <v>1</v>
      </c>
      <c r="E33" s="229">
        <v>92.3</v>
      </c>
      <c r="F33" s="909">
        <f t="shared" si="2"/>
        <v>2.7470238095238093</v>
      </c>
      <c r="G33" s="916">
        <v>35.299999999999997</v>
      </c>
      <c r="H33" s="238">
        <f t="shared" si="3"/>
        <v>0.38244853737811485</v>
      </c>
      <c r="I33" s="410">
        <f t="shared" si="4"/>
        <v>1.0505952380952379</v>
      </c>
    </row>
    <row r="34" spans="1:10" x14ac:dyDescent="0.25">
      <c r="A34" s="322" t="s">
        <v>136</v>
      </c>
      <c r="B34" s="323">
        <v>92.1</v>
      </c>
      <c r="C34" s="415">
        <v>0</v>
      </c>
      <c r="D34" s="415">
        <v>1</v>
      </c>
      <c r="E34" s="323">
        <v>88.5</v>
      </c>
      <c r="F34" s="913">
        <f t="shared" si="2"/>
        <v>0.96091205211726394</v>
      </c>
      <c r="G34" s="917">
        <v>43</v>
      </c>
      <c r="H34" s="324">
        <f t="shared" si="3"/>
        <v>0.48587570621468928</v>
      </c>
      <c r="I34" s="416">
        <f t="shared" si="4"/>
        <v>0.46688382193268191</v>
      </c>
    </row>
    <row r="35" spans="1:10" x14ac:dyDescent="0.25">
      <c r="B35" s="258"/>
      <c r="C35" s="325"/>
      <c r="D35" s="325"/>
      <c r="E35" s="261"/>
      <c r="F35" s="257"/>
      <c r="G35" s="257"/>
      <c r="H35" s="237"/>
      <c r="I35" s="326"/>
      <c r="J35" s="55"/>
    </row>
    <row r="36" spans="1:10" ht="159" customHeight="1" x14ac:dyDescent="0.25">
      <c r="A36" s="1042" t="s">
        <v>519</v>
      </c>
      <c r="B36" s="1042"/>
      <c r="C36" s="1042"/>
      <c r="D36" s="1042"/>
      <c r="E36" s="1042"/>
      <c r="F36" s="1042"/>
      <c r="G36" s="1042"/>
      <c r="H36" s="1042"/>
      <c r="I36" s="1042"/>
      <c r="J36" s="62"/>
    </row>
    <row r="37" spans="1:10" ht="20.25" customHeight="1" x14ac:dyDescent="0.25"/>
    <row r="38" spans="1:10" x14ac:dyDescent="0.25">
      <c r="A38" s="1043" t="s">
        <v>520</v>
      </c>
      <c r="B38" s="1043"/>
      <c r="C38" s="1043"/>
      <c r="D38" s="1043"/>
      <c r="E38" s="1043"/>
      <c r="F38" s="1044"/>
      <c r="G38" s="377"/>
      <c r="H38" s="370"/>
      <c r="I38" s="46"/>
      <c r="J38" s="46"/>
    </row>
    <row r="39" spans="1:10" ht="18.75" customHeight="1" x14ac:dyDescent="0.25">
      <c r="A39" s="1045"/>
      <c r="B39" s="1045"/>
      <c r="C39" s="1045"/>
      <c r="D39" s="1045"/>
      <c r="E39" s="1045"/>
      <c r="F39" s="1046"/>
      <c r="G39" s="377"/>
      <c r="H39" s="370"/>
      <c r="I39" s="46"/>
      <c r="J39" s="46"/>
    </row>
    <row r="40" spans="1:10" ht="33.75" customHeight="1" x14ac:dyDescent="0.25">
      <c r="A40" s="40"/>
      <c r="B40" s="205" t="s">
        <v>112</v>
      </c>
      <c r="C40" s="206" t="s">
        <v>126</v>
      </c>
      <c r="D40" s="206" t="s">
        <v>127</v>
      </c>
      <c r="E40" s="206" t="s">
        <v>521</v>
      </c>
      <c r="F40" s="302" t="s">
        <v>511</v>
      </c>
      <c r="G40" s="455"/>
      <c r="H40" s="372"/>
      <c r="I40" s="47"/>
      <c r="J40" s="47"/>
    </row>
    <row r="41" spans="1:10" x14ac:dyDescent="0.25">
      <c r="A41" s="34" t="s">
        <v>137</v>
      </c>
      <c r="B41" s="349">
        <f>SUM(B42:B51)</f>
        <v>67.599999999999994</v>
      </c>
      <c r="C41" s="350">
        <v>0</v>
      </c>
      <c r="D41" s="350">
        <v>1</v>
      </c>
      <c r="E41" s="353">
        <f>SUM(E42:E51)</f>
        <v>1973.4999999999998</v>
      </c>
      <c r="F41" s="351">
        <f>E41/B41</f>
        <v>29.193786982248518</v>
      </c>
      <c r="G41" s="467"/>
      <c r="H41" s="236"/>
    </row>
    <row r="42" spans="1:10" x14ac:dyDescent="0.25">
      <c r="A42" s="42" t="s">
        <v>138</v>
      </c>
      <c r="B42" s="352">
        <v>0</v>
      </c>
      <c r="C42" s="336">
        <v>0</v>
      </c>
      <c r="D42" s="336">
        <v>1</v>
      </c>
      <c r="E42" s="352">
        <v>0</v>
      </c>
      <c r="F42" s="430">
        <v>0</v>
      </c>
      <c r="G42" s="458"/>
      <c r="H42" s="236"/>
    </row>
    <row r="43" spans="1:10" x14ac:dyDescent="0.25">
      <c r="A43" s="269" t="s">
        <v>139</v>
      </c>
      <c r="B43" s="334">
        <v>34.299999999999997</v>
      </c>
      <c r="C43" s="339">
        <v>0</v>
      </c>
      <c r="D43" s="340">
        <v>1</v>
      </c>
      <c r="E43" s="334">
        <v>874</v>
      </c>
      <c r="F43" s="431">
        <v>25.5</v>
      </c>
      <c r="G43" s="381"/>
    </row>
    <row r="44" spans="1:10" x14ac:dyDescent="0.25">
      <c r="A44" s="42" t="s">
        <v>140</v>
      </c>
      <c r="B44" s="337">
        <v>6.3</v>
      </c>
      <c r="C44" s="214">
        <v>0</v>
      </c>
      <c r="D44" s="213">
        <v>1</v>
      </c>
      <c r="E44" s="337">
        <v>162.9</v>
      </c>
      <c r="F44" s="432">
        <v>25.8</v>
      </c>
      <c r="G44" s="381"/>
    </row>
    <row r="45" spans="1:10" x14ac:dyDescent="0.25">
      <c r="A45" s="269" t="s">
        <v>141</v>
      </c>
      <c r="B45" s="341">
        <v>0.3</v>
      </c>
      <c r="C45" s="342">
        <v>0</v>
      </c>
      <c r="D45" s="343">
        <v>1</v>
      </c>
      <c r="E45" s="341">
        <v>8.1</v>
      </c>
      <c r="F45" s="433">
        <v>30.2</v>
      </c>
      <c r="G45" s="459"/>
    </row>
    <row r="46" spans="1:10" x14ac:dyDescent="0.25">
      <c r="A46" s="35" t="s">
        <v>142</v>
      </c>
      <c r="B46" s="235">
        <v>0.3</v>
      </c>
      <c r="C46" s="222">
        <v>0</v>
      </c>
      <c r="D46" s="222">
        <v>1</v>
      </c>
      <c r="E46" s="235">
        <v>15.1</v>
      </c>
      <c r="F46" s="903">
        <v>49.8</v>
      </c>
      <c r="G46" s="460"/>
    </row>
    <row r="47" spans="1:10" x14ac:dyDescent="0.25">
      <c r="A47" s="329" t="s">
        <v>143</v>
      </c>
      <c r="B47" s="341">
        <v>21.6</v>
      </c>
      <c r="C47" s="343">
        <v>0</v>
      </c>
      <c r="D47" s="343">
        <v>1</v>
      </c>
      <c r="E47" s="341">
        <v>798.3</v>
      </c>
      <c r="F47" s="433">
        <v>36.9</v>
      </c>
      <c r="G47" s="461"/>
    </row>
    <row r="48" spans="1:10" x14ac:dyDescent="0.25">
      <c r="A48" s="35" t="s">
        <v>144</v>
      </c>
      <c r="B48" s="229">
        <v>0</v>
      </c>
      <c r="C48" s="222">
        <v>0</v>
      </c>
      <c r="D48" s="222">
        <v>1</v>
      </c>
      <c r="E48" s="229">
        <v>0</v>
      </c>
      <c r="F48" s="904">
        <v>0</v>
      </c>
      <c r="G48" s="461"/>
    </row>
    <row r="49" spans="1:10" x14ac:dyDescent="0.25">
      <c r="A49" s="329" t="s">
        <v>145</v>
      </c>
      <c r="B49" s="334">
        <v>2.8</v>
      </c>
      <c r="C49" s="339">
        <v>0</v>
      </c>
      <c r="D49" s="339">
        <v>1</v>
      </c>
      <c r="E49" s="344">
        <v>104.9</v>
      </c>
      <c r="F49" s="431">
        <v>38</v>
      </c>
      <c r="G49" s="462"/>
    </row>
    <row r="50" spans="1:10" x14ac:dyDescent="0.25">
      <c r="A50" s="338" t="s">
        <v>146</v>
      </c>
      <c r="B50" s="229">
        <v>1.1000000000000001</v>
      </c>
      <c r="C50" s="222">
        <v>0</v>
      </c>
      <c r="D50" s="222">
        <v>1</v>
      </c>
      <c r="E50" s="231">
        <v>2.1</v>
      </c>
      <c r="F50" s="904">
        <v>2</v>
      </c>
      <c r="G50" s="461"/>
    </row>
    <row r="51" spans="1:10" x14ac:dyDescent="0.25">
      <c r="A51" s="345" t="s">
        <v>147</v>
      </c>
      <c r="B51" s="346">
        <v>0.9</v>
      </c>
      <c r="C51" s="347">
        <v>0</v>
      </c>
      <c r="D51" s="347">
        <v>1</v>
      </c>
      <c r="E51" s="348">
        <v>8.1</v>
      </c>
      <c r="F51" s="905">
        <v>8.8000000000000007</v>
      </c>
      <c r="G51" s="463"/>
    </row>
    <row r="52" spans="1:10" x14ac:dyDescent="0.25">
      <c r="A52" s="1050"/>
      <c r="B52" s="1050"/>
      <c r="C52" s="1050"/>
      <c r="D52" s="1050"/>
      <c r="E52" s="1050"/>
      <c r="F52" s="1050"/>
      <c r="G52" s="1050"/>
      <c r="H52" s="1050"/>
    </row>
    <row r="53" spans="1:10" ht="312.75" customHeight="1" x14ac:dyDescent="0.25">
      <c r="A53" s="1042" t="s">
        <v>522</v>
      </c>
      <c r="B53" s="1042"/>
      <c r="C53" s="1042"/>
      <c r="D53" s="1042"/>
      <c r="E53" s="1042"/>
      <c r="F53" s="1042"/>
      <c r="G53" s="62"/>
      <c r="H53" s="62"/>
      <c r="I53" s="62"/>
      <c r="J53" s="62"/>
    </row>
    <row r="54" spans="1:10" ht="15.75" customHeight="1" x14ac:dyDescent="0.25"/>
    <row r="55" spans="1:10" x14ac:dyDescent="0.25">
      <c r="A55" s="1043" t="s">
        <v>523</v>
      </c>
      <c r="B55" s="1043"/>
      <c r="C55" s="1043"/>
      <c r="D55" s="1043"/>
      <c r="E55" s="1043"/>
      <c r="F55" s="1043"/>
      <c r="G55" s="377"/>
      <c r="H55" s="370"/>
      <c r="I55" s="46"/>
      <c r="J55" s="46"/>
    </row>
    <row r="56" spans="1:10" x14ac:dyDescent="0.25">
      <c r="A56" s="1045"/>
      <c r="B56" s="1045"/>
      <c r="C56" s="1045"/>
      <c r="D56" s="1045"/>
      <c r="E56" s="1045"/>
      <c r="F56" s="1045"/>
      <c r="G56" s="377"/>
      <c r="H56" s="370"/>
      <c r="I56" s="46"/>
      <c r="J56" s="46"/>
    </row>
    <row r="57" spans="1:10" ht="36" customHeight="1" x14ac:dyDescent="0.25">
      <c r="A57" s="40"/>
      <c r="B57" s="205" t="s">
        <v>112</v>
      </c>
      <c r="C57" s="206" t="s">
        <v>126</v>
      </c>
      <c r="D57" s="206" t="s">
        <v>127</v>
      </c>
      <c r="E57" s="206" t="s">
        <v>521</v>
      </c>
      <c r="F57" s="302" t="s">
        <v>511</v>
      </c>
      <c r="G57" s="455"/>
      <c r="H57" s="372"/>
      <c r="I57" s="47"/>
      <c r="J57" s="47"/>
    </row>
    <row r="58" spans="1:10" ht="20.25" customHeight="1" x14ac:dyDescent="0.25">
      <c r="A58" s="34" t="s">
        <v>137</v>
      </c>
      <c r="B58" s="385">
        <v>3892.4</v>
      </c>
      <c r="C58" s="350">
        <v>0</v>
      </c>
      <c r="D58" s="350">
        <v>1</v>
      </c>
      <c r="E58" s="207">
        <v>63607</v>
      </c>
      <c r="F58" s="306">
        <v>20.350000000000001</v>
      </c>
      <c r="G58" s="456"/>
      <c r="H58" s="236"/>
    </row>
    <row r="59" spans="1:10" x14ac:dyDescent="0.25">
      <c r="A59" s="45" t="s">
        <v>148</v>
      </c>
      <c r="B59" s="208">
        <v>3599.5</v>
      </c>
      <c r="C59" s="475">
        <v>0</v>
      </c>
      <c r="D59" s="475">
        <v>1</v>
      </c>
      <c r="E59" s="209">
        <v>56265.5</v>
      </c>
      <c r="F59" s="307">
        <v>15.63</v>
      </c>
      <c r="G59" s="457"/>
      <c r="H59" s="236"/>
    </row>
    <row r="60" spans="1:10" x14ac:dyDescent="0.25">
      <c r="A60" s="41" t="s">
        <v>138</v>
      </c>
      <c r="B60" s="210">
        <v>2.4</v>
      </c>
      <c r="C60" s="211">
        <v>0</v>
      </c>
      <c r="D60" s="211">
        <v>1</v>
      </c>
      <c r="E60" s="210">
        <v>55.4</v>
      </c>
      <c r="F60" s="308">
        <v>23.08</v>
      </c>
      <c r="G60" s="458"/>
      <c r="H60" s="236"/>
    </row>
    <row r="61" spans="1:10" x14ac:dyDescent="0.25">
      <c r="A61" s="42" t="s">
        <v>139</v>
      </c>
      <c r="B61" s="212">
        <v>596.6</v>
      </c>
      <c r="C61" s="213">
        <v>0</v>
      </c>
      <c r="D61" s="214">
        <v>1</v>
      </c>
      <c r="E61" s="215">
        <v>12260.6</v>
      </c>
      <c r="F61" s="295">
        <v>20.55</v>
      </c>
      <c r="G61" s="381"/>
      <c r="H61" s="236"/>
    </row>
    <row r="62" spans="1:10" x14ac:dyDescent="0.25">
      <c r="A62" s="41" t="s">
        <v>140</v>
      </c>
      <c r="B62" s="216">
        <v>312.60000000000002</v>
      </c>
      <c r="C62" s="217">
        <v>0</v>
      </c>
      <c r="D62" s="218">
        <v>1</v>
      </c>
      <c r="E62" s="219">
        <v>5575</v>
      </c>
      <c r="F62" s="296">
        <v>17.829999999999998</v>
      </c>
      <c r="G62" s="381"/>
      <c r="H62" s="236"/>
    </row>
    <row r="63" spans="1:10" x14ac:dyDescent="0.25">
      <c r="A63" s="42" t="s">
        <v>141</v>
      </c>
      <c r="B63" s="220">
        <v>22.7</v>
      </c>
      <c r="C63" s="221">
        <v>0</v>
      </c>
      <c r="D63" s="222">
        <v>1</v>
      </c>
      <c r="E63" s="220">
        <v>410.6</v>
      </c>
      <c r="F63" s="300">
        <v>18.09</v>
      </c>
      <c r="G63" s="459"/>
      <c r="H63" s="301"/>
    </row>
    <row r="64" spans="1:10" x14ac:dyDescent="0.25">
      <c r="A64" s="37" t="s">
        <v>142</v>
      </c>
      <c r="B64" s="223">
        <v>0.5</v>
      </c>
      <c r="C64" s="224">
        <v>0</v>
      </c>
      <c r="D64" s="224">
        <v>1</v>
      </c>
      <c r="E64" s="223">
        <v>5.7</v>
      </c>
      <c r="F64" s="304">
        <v>11.32</v>
      </c>
      <c r="G64" s="460"/>
      <c r="H64" s="237"/>
    </row>
    <row r="65" spans="1:8" x14ac:dyDescent="0.25">
      <c r="A65" s="35" t="s">
        <v>143</v>
      </c>
      <c r="B65" s="220">
        <v>5.4</v>
      </c>
      <c r="C65" s="222">
        <v>0</v>
      </c>
      <c r="D65" s="222">
        <v>1</v>
      </c>
      <c r="E65" s="220">
        <v>406.9</v>
      </c>
      <c r="F65" s="305">
        <v>75.36</v>
      </c>
      <c r="G65" s="461"/>
      <c r="H65" s="237"/>
    </row>
    <row r="66" spans="1:8" x14ac:dyDescent="0.25">
      <c r="A66" s="37" t="s">
        <v>144</v>
      </c>
      <c r="B66" s="223">
        <v>845.7</v>
      </c>
      <c r="C66" s="224">
        <v>0</v>
      </c>
      <c r="D66" s="224">
        <v>1</v>
      </c>
      <c r="E66" s="225">
        <v>24982.9</v>
      </c>
      <c r="F66" s="309">
        <v>29.54</v>
      </c>
      <c r="G66" s="461"/>
      <c r="H66" s="237"/>
    </row>
    <row r="67" spans="1:8" x14ac:dyDescent="0.25">
      <c r="A67" s="35" t="s">
        <v>145</v>
      </c>
      <c r="B67" s="212">
        <v>195.2</v>
      </c>
      <c r="C67" s="213">
        <v>0</v>
      </c>
      <c r="D67" s="213">
        <v>1</v>
      </c>
      <c r="E67" s="215">
        <v>6605.9</v>
      </c>
      <c r="F67" s="295">
        <v>33.840000000000003</v>
      </c>
      <c r="G67" s="462"/>
      <c r="H67" s="237"/>
    </row>
    <row r="68" spans="1:8" ht="13.5" customHeight="1" x14ac:dyDescent="0.25">
      <c r="A68" s="43" t="s">
        <v>146</v>
      </c>
      <c r="B68" s="223">
        <v>885.5</v>
      </c>
      <c r="C68" s="224">
        <v>0</v>
      </c>
      <c r="D68" s="224">
        <v>1</v>
      </c>
      <c r="E68" s="225">
        <v>4633.1000000000004</v>
      </c>
      <c r="F68" s="309">
        <v>5.23</v>
      </c>
      <c r="G68" s="461"/>
      <c r="H68" s="237"/>
    </row>
    <row r="69" spans="1:8" ht="15.75" customHeight="1" x14ac:dyDescent="0.25">
      <c r="A69" s="44" t="s">
        <v>147</v>
      </c>
      <c r="B69" s="226">
        <v>732.9</v>
      </c>
      <c r="C69" s="227">
        <v>0</v>
      </c>
      <c r="D69" s="227">
        <v>1</v>
      </c>
      <c r="E69" s="228">
        <v>1329.5</v>
      </c>
      <c r="F69" s="311">
        <v>1.81</v>
      </c>
      <c r="G69" s="463"/>
      <c r="H69" s="237"/>
    </row>
    <row r="70" spans="1:8" ht="19.5" customHeight="1" x14ac:dyDescent="0.25">
      <c r="A70" s="434" t="s">
        <v>149</v>
      </c>
      <c r="B70" s="435">
        <v>292.89999999999998</v>
      </c>
      <c r="C70" s="476">
        <v>0</v>
      </c>
      <c r="D70" s="476">
        <v>1</v>
      </c>
      <c r="E70" s="443">
        <v>7341.5</v>
      </c>
      <c r="F70" s="435">
        <v>25.06</v>
      </c>
      <c r="G70" s="378"/>
      <c r="H70" s="376"/>
    </row>
    <row r="71" spans="1:8" x14ac:dyDescent="0.25">
      <c r="A71" s="42" t="s">
        <v>138</v>
      </c>
      <c r="B71" s="441">
        <v>0</v>
      </c>
      <c r="C71" s="336">
        <v>0</v>
      </c>
      <c r="D71" s="336">
        <v>1</v>
      </c>
      <c r="E71" s="444" t="s">
        <v>150</v>
      </c>
      <c r="F71" s="442">
        <v>0</v>
      </c>
      <c r="G71" s="464"/>
      <c r="H71" s="255"/>
    </row>
    <row r="72" spans="1:8" x14ac:dyDescent="0.25">
      <c r="A72" s="269" t="s">
        <v>139</v>
      </c>
      <c r="B72" s="436">
        <v>4.7</v>
      </c>
      <c r="C72" s="339">
        <v>0</v>
      </c>
      <c r="D72" s="340">
        <v>1</v>
      </c>
      <c r="E72" s="445">
        <v>96.2</v>
      </c>
      <c r="F72" s="360">
        <v>20.47</v>
      </c>
      <c r="G72" s="465"/>
      <c r="H72" s="255"/>
    </row>
    <row r="73" spans="1:8" x14ac:dyDescent="0.25">
      <c r="A73" s="42" t="s">
        <v>140</v>
      </c>
      <c r="B73" s="212">
        <v>22.3</v>
      </c>
      <c r="C73" s="214">
        <v>0</v>
      </c>
      <c r="D73" s="213">
        <v>1</v>
      </c>
      <c r="E73" s="446">
        <v>432.5</v>
      </c>
      <c r="F73" s="366">
        <v>19.399999999999999</v>
      </c>
      <c r="G73" s="465"/>
      <c r="H73" s="255"/>
    </row>
    <row r="74" spans="1:8" x14ac:dyDescent="0.25">
      <c r="A74" s="269" t="s">
        <v>141</v>
      </c>
      <c r="B74" s="437">
        <v>58.3</v>
      </c>
      <c r="C74" s="342">
        <v>0</v>
      </c>
      <c r="D74" s="343">
        <v>1</v>
      </c>
      <c r="E74" s="447">
        <v>935</v>
      </c>
      <c r="F74" s="438">
        <v>16.04</v>
      </c>
      <c r="G74" s="466"/>
      <c r="H74" s="310"/>
    </row>
    <row r="75" spans="1:8" x14ac:dyDescent="0.25">
      <c r="A75" s="35" t="s">
        <v>142</v>
      </c>
      <c r="B75" s="220">
        <v>0</v>
      </c>
      <c r="C75" s="222">
        <v>0</v>
      </c>
      <c r="D75" s="222">
        <v>1</v>
      </c>
      <c r="E75" s="448" t="s">
        <v>150</v>
      </c>
      <c r="F75" s="366">
        <v>0</v>
      </c>
      <c r="G75" s="460"/>
      <c r="H75" s="237"/>
    </row>
    <row r="76" spans="1:8" x14ac:dyDescent="0.25">
      <c r="A76" s="329" t="s">
        <v>143</v>
      </c>
      <c r="B76" s="437">
        <v>0.2</v>
      </c>
      <c r="C76" s="343">
        <v>0</v>
      </c>
      <c r="D76" s="343">
        <v>1</v>
      </c>
      <c r="E76" s="447">
        <v>2.5</v>
      </c>
      <c r="F76" s="438">
        <v>12.55</v>
      </c>
      <c r="G76" s="461"/>
      <c r="H76" s="237"/>
    </row>
    <row r="77" spans="1:8" x14ac:dyDescent="0.25">
      <c r="A77" s="35" t="s">
        <v>144</v>
      </c>
      <c r="B77" s="220">
        <v>62.4</v>
      </c>
      <c r="C77" s="222">
        <v>0</v>
      </c>
      <c r="D77" s="222">
        <v>1</v>
      </c>
      <c r="E77" s="448">
        <v>1676.7</v>
      </c>
      <c r="F77" s="305">
        <v>26.87</v>
      </c>
      <c r="G77" s="461"/>
      <c r="H77" s="237"/>
    </row>
    <row r="78" spans="1:8" x14ac:dyDescent="0.25">
      <c r="A78" s="329" t="s">
        <v>145</v>
      </c>
      <c r="B78" s="436">
        <v>121</v>
      </c>
      <c r="C78" s="339">
        <v>0</v>
      </c>
      <c r="D78" s="339">
        <v>1</v>
      </c>
      <c r="E78" s="445">
        <v>4111.3999999999996</v>
      </c>
      <c r="F78" s="360">
        <v>33.979999999999997</v>
      </c>
      <c r="G78" s="460"/>
      <c r="H78" s="237"/>
    </row>
    <row r="79" spans="1:8" x14ac:dyDescent="0.25">
      <c r="A79" s="338" t="s">
        <v>146</v>
      </c>
      <c r="B79" s="220">
        <v>12.4</v>
      </c>
      <c r="C79" s="222">
        <v>0</v>
      </c>
      <c r="D79" s="222">
        <v>1</v>
      </c>
      <c r="E79" s="448">
        <v>73</v>
      </c>
      <c r="F79" s="305">
        <v>5.88</v>
      </c>
      <c r="G79" s="461"/>
      <c r="H79" s="237"/>
    </row>
    <row r="80" spans="1:8" x14ac:dyDescent="0.25">
      <c r="A80" s="345" t="s">
        <v>147</v>
      </c>
      <c r="B80" s="439">
        <v>11.6</v>
      </c>
      <c r="C80" s="347">
        <v>0</v>
      </c>
      <c r="D80" s="347">
        <v>1</v>
      </c>
      <c r="E80" s="449">
        <v>14.2</v>
      </c>
      <c r="F80" s="440">
        <v>1.22</v>
      </c>
      <c r="G80" s="461"/>
      <c r="H80" s="237"/>
    </row>
    <row r="82" spans="1:10" ht="335.25" customHeight="1" x14ac:dyDescent="0.25">
      <c r="A82" s="1042" t="s">
        <v>524</v>
      </c>
      <c r="B82" s="1042"/>
      <c r="C82" s="1042"/>
      <c r="D82" s="1042"/>
      <c r="E82" s="1042"/>
      <c r="F82" s="1042"/>
      <c r="G82" s="62"/>
      <c r="H82" s="62"/>
      <c r="I82" s="62"/>
      <c r="J82" s="62"/>
    </row>
    <row r="84" spans="1:10" x14ac:dyDescent="0.25">
      <c r="A84" s="1043" t="s">
        <v>525</v>
      </c>
      <c r="B84" s="1043"/>
      <c r="C84" s="1043"/>
      <c r="D84" s="1043"/>
      <c r="E84" s="1043"/>
      <c r="F84" s="1043"/>
      <c r="G84" s="1043"/>
      <c r="H84" s="1043"/>
      <c r="I84" s="377"/>
      <c r="J84" s="370"/>
    </row>
    <row r="85" spans="1:10" x14ac:dyDescent="0.25">
      <c r="A85" s="1045"/>
      <c r="B85" s="1045"/>
      <c r="C85" s="1045"/>
      <c r="D85" s="1045"/>
      <c r="E85" s="1045"/>
      <c r="F85" s="1045"/>
      <c r="G85" s="1045"/>
      <c r="H85" s="1045"/>
      <c r="I85" s="377"/>
      <c r="J85" s="370"/>
    </row>
    <row r="86" spans="1:10" ht="27" customHeight="1" x14ac:dyDescent="0.25">
      <c r="A86" s="40"/>
      <c r="B86" s="205" t="s">
        <v>151</v>
      </c>
      <c r="C86" s="205" t="s">
        <v>152</v>
      </c>
      <c r="D86" s="206" t="s">
        <v>126</v>
      </c>
      <c r="E86" s="206" t="s">
        <v>127</v>
      </c>
      <c r="F86" s="206" t="s">
        <v>521</v>
      </c>
      <c r="G86" s="303" t="s">
        <v>526</v>
      </c>
      <c r="H86" s="450" t="s">
        <v>511</v>
      </c>
      <c r="I86" s="468"/>
    </row>
    <row r="87" spans="1:10" ht="18.75" customHeight="1" x14ac:dyDescent="0.25">
      <c r="A87" s="34" t="s">
        <v>137</v>
      </c>
      <c r="B87" s="385">
        <f>SUM(B88:B97)</f>
        <v>4328.6400000000003</v>
      </c>
      <c r="C87" s="350">
        <v>1</v>
      </c>
      <c r="D87" s="350">
        <v>0</v>
      </c>
      <c r="E87" s="350">
        <v>1</v>
      </c>
      <c r="F87" s="385">
        <f>SUM(F88:F97)</f>
        <v>118.51000000000002</v>
      </c>
      <c r="G87" s="384">
        <v>1</v>
      </c>
      <c r="H87" s="402">
        <f>F87/B87</f>
        <v>2.7378114142086199E-2</v>
      </c>
      <c r="J87" s="123"/>
    </row>
    <row r="88" spans="1:10" x14ac:dyDescent="0.25">
      <c r="A88" s="42" t="s">
        <v>153</v>
      </c>
      <c r="B88" s="386">
        <v>1.44</v>
      </c>
      <c r="C88" s="388">
        <f t="shared" ref="C88:C97" si="5">B88/$B$87</f>
        <v>3.3266799733865598E-4</v>
      </c>
      <c r="D88" s="396">
        <v>0</v>
      </c>
      <c r="E88" s="396">
        <v>1</v>
      </c>
      <c r="F88" s="387">
        <v>1.44</v>
      </c>
      <c r="G88" s="388">
        <v>1.2E-2</v>
      </c>
      <c r="H88" s="387">
        <v>1</v>
      </c>
    </row>
    <row r="89" spans="1:10" ht="18.75" customHeight="1" x14ac:dyDescent="0.25">
      <c r="A89" s="269" t="s">
        <v>154</v>
      </c>
      <c r="B89" s="389">
        <v>75.150000000000006</v>
      </c>
      <c r="C89" s="391">
        <f t="shared" si="5"/>
        <v>1.7361111111111112E-2</v>
      </c>
      <c r="D89" s="403">
        <v>0</v>
      </c>
      <c r="E89" s="404">
        <v>1</v>
      </c>
      <c r="F89" s="390">
        <v>27.45</v>
      </c>
      <c r="G89" s="391">
        <v>0.23200000000000001</v>
      </c>
      <c r="H89" s="390">
        <v>0.37</v>
      </c>
    </row>
    <row r="90" spans="1:10" x14ac:dyDescent="0.25">
      <c r="A90" s="42" t="s">
        <v>155</v>
      </c>
      <c r="B90" s="386">
        <v>7.81</v>
      </c>
      <c r="C90" s="388">
        <f t="shared" si="5"/>
        <v>1.8042618466770162E-3</v>
      </c>
      <c r="D90" s="405">
        <v>0</v>
      </c>
      <c r="E90" s="406">
        <v>1</v>
      </c>
      <c r="F90" s="387">
        <v>0.8</v>
      </c>
      <c r="G90" s="388">
        <v>7.0000000000000001E-3</v>
      </c>
      <c r="H90" s="387">
        <v>0.1</v>
      </c>
    </row>
    <row r="91" spans="1:10" x14ac:dyDescent="0.25">
      <c r="A91" s="269" t="s">
        <v>156</v>
      </c>
      <c r="B91" s="389">
        <v>192.43</v>
      </c>
      <c r="C91" s="391">
        <f t="shared" si="5"/>
        <v>4.4455071338803873E-2</v>
      </c>
      <c r="D91" s="397" t="s">
        <v>157</v>
      </c>
      <c r="E91" s="398">
        <v>1</v>
      </c>
      <c r="F91" s="390">
        <v>19.28</v>
      </c>
      <c r="G91" s="391">
        <v>0.16300000000000001</v>
      </c>
      <c r="H91" s="390">
        <v>0.1</v>
      </c>
    </row>
    <row r="92" spans="1:10" x14ac:dyDescent="0.25">
      <c r="A92" s="35" t="s">
        <v>158</v>
      </c>
      <c r="B92" s="386">
        <v>606.42999999999995</v>
      </c>
      <c r="C92" s="388">
        <f t="shared" si="5"/>
        <v>0.14009712057366747</v>
      </c>
      <c r="D92" s="399" t="s">
        <v>157</v>
      </c>
      <c r="E92" s="400">
        <v>1</v>
      </c>
      <c r="F92" s="387">
        <v>9.89</v>
      </c>
      <c r="G92" s="388">
        <v>8.3000000000000004E-2</v>
      </c>
      <c r="H92" s="387">
        <v>0.02</v>
      </c>
    </row>
    <row r="93" spans="1:10" x14ac:dyDescent="0.25">
      <c r="A93" s="329" t="s">
        <v>159</v>
      </c>
      <c r="B93" s="389">
        <v>109.53</v>
      </c>
      <c r="C93" s="391">
        <f t="shared" si="5"/>
        <v>2.5303559547571523E-2</v>
      </c>
      <c r="D93" s="403">
        <v>0</v>
      </c>
      <c r="E93" s="398">
        <v>1</v>
      </c>
      <c r="F93" s="390">
        <v>53.01</v>
      </c>
      <c r="G93" s="391">
        <v>0.44700000000000001</v>
      </c>
      <c r="H93" s="390">
        <v>0.48</v>
      </c>
    </row>
    <row r="94" spans="1:10" x14ac:dyDescent="0.25">
      <c r="A94" s="35" t="s">
        <v>160</v>
      </c>
      <c r="B94" s="386">
        <v>24.35</v>
      </c>
      <c r="C94" s="388">
        <f t="shared" si="5"/>
        <v>5.6253234272196345E-3</v>
      </c>
      <c r="D94" s="230">
        <v>0</v>
      </c>
      <c r="E94" s="230">
        <v>1</v>
      </c>
      <c r="F94" s="387">
        <v>0.28999999999999998</v>
      </c>
      <c r="G94" s="388">
        <v>2E-3</v>
      </c>
      <c r="H94" s="387">
        <v>0.01</v>
      </c>
    </row>
    <row r="95" spans="1:10" x14ac:dyDescent="0.25">
      <c r="A95" s="329" t="s">
        <v>161</v>
      </c>
      <c r="B95" s="389">
        <v>910.83</v>
      </c>
      <c r="C95" s="391">
        <f t="shared" si="5"/>
        <v>0.21041943889997783</v>
      </c>
      <c r="D95" s="407">
        <v>0</v>
      </c>
      <c r="E95" s="407">
        <v>1</v>
      </c>
      <c r="F95" s="390">
        <v>0</v>
      </c>
      <c r="G95" s="391">
        <v>0</v>
      </c>
      <c r="H95" s="390">
        <v>0</v>
      </c>
    </row>
    <row r="96" spans="1:10" x14ac:dyDescent="0.25">
      <c r="A96" s="338" t="s">
        <v>162</v>
      </c>
      <c r="B96" s="386">
        <v>704.51</v>
      </c>
      <c r="C96" s="388">
        <f t="shared" si="5"/>
        <v>0.16275550750351148</v>
      </c>
      <c r="D96" s="230">
        <v>0</v>
      </c>
      <c r="E96" s="230">
        <v>1</v>
      </c>
      <c r="F96" s="387">
        <v>1.2</v>
      </c>
      <c r="G96" s="388">
        <v>0.01</v>
      </c>
      <c r="H96" s="387">
        <v>0</v>
      </c>
    </row>
    <row r="97" spans="1:10" x14ac:dyDescent="0.25">
      <c r="A97" s="392" t="s">
        <v>163</v>
      </c>
      <c r="B97" s="393">
        <v>1696.16</v>
      </c>
      <c r="C97" s="395">
        <f t="shared" si="5"/>
        <v>0.39184593775412135</v>
      </c>
      <c r="D97" s="401">
        <v>0</v>
      </c>
      <c r="E97" s="401">
        <v>1</v>
      </c>
      <c r="F97" s="394">
        <v>5.15</v>
      </c>
      <c r="G97" s="395">
        <v>4.2999999999999997E-2</v>
      </c>
      <c r="H97" s="394">
        <v>0</v>
      </c>
    </row>
    <row r="98" spans="1:10" x14ac:dyDescent="0.25">
      <c r="A98" s="1050"/>
      <c r="B98" s="1050"/>
      <c r="C98" s="1050"/>
      <c r="D98" s="1050"/>
      <c r="E98" s="1050"/>
      <c r="F98" s="1050"/>
      <c r="G98" s="1050"/>
      <c r="H98" s="1050"/>
    </row>
    <row r="99" spans="1:10" ht="225" customHeight="1" x14ac:dyDescent="0.25">
      <c r="A99" s="1042" t="s">
        <v>527</v>
      </c>
      <c r="B99" s="1042"/>
      <c r="C99" s="1042"/>
      <c r="D99" s="1042"/>
      <c r="E99" s="1042"/>
      <c r="F99" s="1042"/>
      <c r="G99" s="1042"/>
      <c r="H99" s="1042"/>
      <c r="I99" s="62"/>
      <c r="J99" s="62"/>
    </row>
    <row r="101" spans="1:10" x14ac:dyDescent="0.25">
      <c r="A101" s="1043" t="s">
        <v>528</v>
      </c>
      <c r="B101" s="1043"/>
      <c r="C101" s="1043"/>
      <c r="D101" s="1043"/>
      <c r="E101" s="1043"/>
      <c r="F101" s="1043"/>
      <c r="G101" s="1043"/>
      <c r="H101" s="1044"/>
      <c r="I101" s="370"/>
      <c r="J101" s="370"/>
    </row>
    <row r="102" spans="1:10" x14ac:dyDescent="0.25">
      <c r="A102" s="1045"/>
      <c r="B102" s="1045"/>
      <c r="C102" s="1045"/>
      <c r="D102" s="1045"/>
      <c r="E102" s="1045"/>
      <c r="F102" s="1045"/>
      <c r="G102" s="1045"/>
      <c r="H102" s="1046"/>
      <c r="I102" s="370"/>
      <c r="J102" s="370"/>
    </row>
    <row r="103" spans="1:10" ht="33" customHeight="1" x14ac:dyDescent="0.25">
      <c r="A103" s="40"/>
      <c r="B103" s="205" t="s">
        <v>151</v>
      </c>
      <c r="C103" s="451" t="s">
        <v>152</v>
      </c>
      <c r="D103" s="206" t="s">
        <v>126</v>
      </c>
      <c r="E103" s="206" t="s">
        <v>127</v>
      </c>
      <c r="F103" s="206" t="s">
        <v>521</v>
      </c>
      <c r="G103" s="303" t="s">
        <v>526</v>
      </c>
      <c r="H103" s="383" t="s">
        <v>511</v>
      </c>
      <c r="I103" s="371"/>
      <c r="J103" s="371"/>
    </row>
    <row r="104" spans="1:10" x14ac:dyDescent="0.25">
      <c r="A104" s="34" t="s">
        <v>137</v>
      </c>
      <c r="B104" s="385">
        <v>2405.7399999999998</v>
      </c>
      <c r="C104" s="350">
        <v>1</v>
      </c>
      <c r="D104" s="350">
        <v>0</v>
      </c>
      <c r="E104" s="350">
        <v>1</v>
      </c>
      <c r="F104" s="385">
        <v>1503.97</v>
      </c>
      <c r="G104" s="384">
        <v>1</v>
      </c>
      <c r="H104" s="402">
        <f>F104/B104</f>
        <v>0.62515899473758596</v>
      </c>
      <c r="I104" s="452"/>
    </row>
    <row r="105" spans="1:10" x14ac:dyDescent="0.25">
      <c r="A105" s="42" t="s">
        <v>153</v>
      </c>
      <c r="B105" s="386">
        <v>6.9</v>
      </c>
      <c r="C105" s="388">
        <f>B105/$B$104</f>
        <v>2.8681403642953941E-3</v>
      </c>
      <c r="D105" s="396">
        <v>0</v>
      </c>
      <c r="E105" s="396">
        <v>1</v>
      </c>
      <c r="F105" s="387">
        <v>128.1</v>
      </c>
      <c r="G105" s="388">
        <f>F105/$F$104</f>
        <v>8.5174571301289248E-2</v>
      </c>
      <c r="H105" s="387">
        <f t="shared" ref="H105:H114" si="6">F105/B105</f>
        <v>18.565217391304348</v>
      </c>
      <c r="I105" s="452"/>
    </row>
    <row r="106" spans="1:10" x14ac:dyDescent="0.25">
      <c r="A106" s="269" t="s">
        <v>154</v>
      </c>
      <c r="B106" s="389">
        <v>260.87</v>
      </c>
      <c r="C106" s="391">
        <f t="shared" ref="C106:C114" si="7">B106/$B$104</f>
        <v>0.10843648939619412</v>
      </c>
      <c r="D106" s="403">
        <v>0</v>
      </c>
      <c r="E106" s="404">
        <v>1</v>
      </c>
      <c r="F106" s="390">
        <v>348.05</v>
      </c>
      <c r="G106" s="391">
        <f t="shared" ref="G106:G114" si="8">F106/$F$104</f>
        <v>0.23142083951142642</v>
      </c>
      <c r="H106" s="390">
        <f t="shared" si="6"/>
        <v>1.3341894430175949</v>
      </c>
      <c r="I106" s="452"/>
    </row>
    <row r="107" spans="1:10" x14ac:dyDescent="0.25">
      <c r="A107" s="42" t="s">
        <v>155</v>
      </c>
      <c r="B107" s="386">
        <v>2.75</v>
      </c>
      <c r="C107" s="388">
        <f t="shared" si="7"/>
        <v>1.1430994205525119E-3</v>
      </c>
      <c r="D107" s="405">
        <v>0</v>
      </c>
      <c r="E107" s="406">
        <v>1</v>
      </c>
      <c r="F107" s="387">
        <v>1.1000000000000001</v>
      </c>
      <c r="G107" s="388">
        <f t="shared" si="8"/>
        <v>7.3139756777063373E-4</v>
      </c>
      <c r="H107" s="387">
        <f t="shared" si="6"/>
        <v>0.4</v>
      </c>
      <c r="I107" s="452"/>
    </row>
    <row r="108" spans="1:10" x14ac:dyDescent="0.25">
      <c r="A108" s="269" t="s">
        <v>156</v>
      </c>
      <c r="B108" s="389">
        <v>256.57</v>
      </c>
      <c r="C108" s="391">
        <f t="shared" si="7"/>
        <v>0.10664909757496654</v>
      </c>
      <c r="D108" s="397" t="s">
        <v>157</v>
      </c>
      <c r="E108" s="398">
        <v>1</v>
      </c>
      <c r="F108" s="390">
        <v>93.75</v>
      </c>
      <c r="G108" s="391">
        <f t="shared" si="8"/>
        <v>6.2335019980451739E-2</v>
      </c>
      <c r="H108" s="390">
        <f t="shared" si="6"/>
        <v>0.36539735744631097</v>
      </c>
      <c r="I108" s="452"/>
    </row>
    <row r="109" spans="1:10" x14ac:dyDescent="0.25">
      <c r="A109" s="35" t="s">
        <v>158</v>
      </c>
      <c r="B109" s="386">
        <v>1286.49</v>
      </c>
      <c r="C109" s="388">
        <f t="shared" si="7"/>
        <v>0.53475853583512767</v>
      </c>
      <c r="D109" s="399" t="s">
        <v>157</v>
      </c>
      <c r="E109" s="400">
        <v>1</v>
      </c>
      <c r="F109" s="387">
        <v>87.67</v>
      </c>
      <c r="G109" s="388">
        <f t="shared" si="8"/>
        <v>5.8292386151319507E-2</v>
      </c>
      <c r="H109" s="387">
        <f t="shared" si="6"/>
        <v>6.8146662624660903E-2</v>
      </c>
      <c r="I109" s="452"/>
    </row>
    <row r="110" spans="1:10" x14ac:dyDescent="0.25">
      <c r="A110" s="329" t="s">
        <v>159</v>
      </c>
      <c r="B110" s="389">
        <v>80.64</v>
      </c>
      <c r="C110" s="391">
        <f t="shared" si="7"/>
        <v>3.3519831735765296E-2</v>
      </c>
      <c r="D110" s="403">
        <v>0</v>
      </c>
      <c r="E110" s="398">
        <v>1</v>
      </c>
      <c r="F110" s="390">
        <v>808.14</v>
      </c>
      <c r="G110" s="391">
        <f t="shared" si="8"/>
        <v>0.5373378458346908</v>
      </c>
      <c r="H110" s="390">
        <f t="shared" si="6"/>
        <v>10.021577380952381</v>
      </c>
      <c r="I110" s="452"/>
    </row>
    <row r="111" spans="1:10" x14ac:dyDescent="0.25">
      <c r="A111" s="35" t="s">
        <v>160</v>
      </c>
      <c r="B111" s="386">
        <v>29.73</v>
      </c>
      <c r="C111" s="388">
        <f t="shared" si="7"/>
        <v>1.2357943917464066E-2</v>
      </c>
      <c r="D111" s="230">
        <v>0</v>
      </c>
      <c r="E111" s="230">
        <v>1</v>
      </c>
      <c r="F111" s="387">
        <v>9.4499999999999993</v>
      </c>
      <c r="G111" s="388">
        <f t="shared" si="8"/>
        <v>6.2833700140295344E-3</v>
      </c>
      <c r="H111" s="387">
        <f t="shared" si="6"/>
        <v>0.31786074672048431</v>
      </c>
      <c r="I111" s="452"/>
    </row>
    <row r="112" spans="1:10" x14ac:dyDescent="0.25">
      <c r="A112" s="329" t="s">
        <v>161</v>
      </c>
      <c r="B112" s="389">
        <v>24.69</v>
      </c>
      <c r="C112" s="391">
        <f t="shared" si="7"/>
        <v>1.0262954433978736E-2</v>
      </c>
      <c r="D112" s="407">
        <v>0</v>
      </c>
      <c r="E112" s="407">
        <v>1</v>
      </c>
      <c r="F112" s="390">
        <v>0</v>
      </c>
      <c r="G112" s="391">
        <f t="shared" si="8"/>
        <v>0</v>
      </c>
      <c r="H112" s="390">
        <f t="shared" si="6"/>
        <v>0</v>
      </c>
      <c r="I112" s="452"/>
    </row>
    <row r="113" spans="1:10" x14ac:dyDescent="0.25">
      <c r="A113" s="338" t="s">
        <v>162</v>
      </c>
      <c r="B113" s="386">
        <v>20.68</v>
      </c>
      <c r="C113" s="388">
        <f t="shared" si="7"/>
        <v>8.5961076425548899E-3</v>
      </c>
      <c r="D113" s="230">
        <v>0</v>
      </c>
      <c r="E113" s="230">
        <v>1</v>
      </c>
      <c r="F113" s="387">
        <v>1.1499999999999999</v>
      </c>
      <c r="G113" s="388">
        <f t="shared" si="8"/>
        <v>7.6464291176020786E-4</v>
      </c>
      <c r="H113" s="387">
        <f t="shared" si="6"/>
        <v>5.5609284332688587E-2</v>
      </c>
      <c r="I113" s="452"/>
    </row>
    <row r="114" spans="1:10" x14ac:dyDescent="0.25">
      <c r="A114" s="392" t="s">
        <v>163</v>
      </c>
      <c r="B114" s="393">
        <v>436.42</v>
      </c>
      <c r="C114" s="395">
        <f t="shared" si="7"/>
        <v>0.18140779967910084</v>
      </c>
      <c r="D114" s="401">
        <v>0</v>
      </c>
      <c r="E114" s="401">
        <v>1</v>
      </c>
      <c r="F114" s="394">
        <v>26.55</v>
      </c>
      <c r="G114" s="395">
        <f t="shared" si="8"/>
        <v>1.7653277658463931E-2</v>
      </c>
      <c r="H114" s="394">
        <f t="shared" si="6"/>
        <v>6.0835892030612709E-2</v>
      </c>
      <c r="I114" s="452"/>
    </row>
    <row r="115" spans="1:10" x14ac:dyDescent="0.25">
      <c r="A115" s="1050"/>
      <c r="B115" s="1050"/>
      <c r="C115" s="1050"/>
      <c r="D115" s="1050"/>
      <c r="E115" s="1050"/>
      <c r="F115" s="1050"/>
      <c r="G115" s="1050"/>
      <c r="H115" s="1050"/>
    </row>
    <row r="116" spans="1:10" ht="223.5" customHeight="1" x14ac:dyDescent="0.25">
      <c r="A116" s="1042" t="s">
        <v>529</v>
      </c>
      <c r="B116" s="1042"/>
      <c r="C116" s="1042"/>
      <c r="D116" s="1042"/>
      <c r="E116" s="1042"/>
      <c r="F116" s="1042"/>
      <c r="G116" s="1042"/>
      <c r="H116" s="1042"/>
      <c r="I116" s="62"/>
      <c r="J116" s="62"/>
    </row>
    <row r="117" spans="1:10" ht="15.75" customHeight="1" x14ac:dyDescent="0.25"/>
    <row r="118" spans="1:10" ht="15.75" customHeight="1" x14ac:dyDescent="0.25">
      <c r="A118" s="1043" t="s">
        <v>530</v>
      </c>
      <c r="B118" s="1043"/>
      <c r="C118" s="1043"/>
      <c r="D118" s="1043"/>
      <c r="E118" s="1043"/>
      <c r="F118" s="1043"/>
      <c r="G118" s="1043"/>
      <c r="H118" s="1043"/>
      <c r="I118" s="1043"/>
      <c r="J118" s="1043"/>
    </row>
    <row r="119" spans="1:10" ht="15.75" customHeight="1" x14ac:dyDescent="0.25">
      <c r="A119" s="1045"/>
      <c r="B119" s="1045"/>
      <c r="C119" s="1045"/>
      <c r="D119" s="1045"/>
      <c r="E119" s="1045"/>
      <c r="F119" s="1045"/>
      <c r="G119" s="1045"/>
      <c r="H119" s="1045"/>
      <c r="I119" s="1045"/>
      <c r="J119" s="1045"/>
    </row>
    <row r="120" spans="1:10" ht="41.25" customHeight="1" thickBot="1" x14ac:dyDescent="0.3">
      <c r="A120" s="287" t="s">
        <v>164</v>
      </c>
      <c r="B120" s="1069" t="s">
        <v>164</v>
      </c>
      <c r="C120" s="1070"/>
      <c r="D120" s="288" t="s">
        <v>165</v>
      </c>
      <c r="E120" s="288" t="s">
        <v>166</v>
      </c>
      <c r="F120" s="288" t="s">
        <v>167</v>
      </c>
      <c r="G120" s="288" t="s">
        <v>531</v>
      </c>
      <c r="H120" s="287" t="s">
        <v>532</v>
      </c>
      <c r="I120" s="288" t="s">
        <v>533</v>
      </c>
      <c r="J120" s="289" t="s">
        <v>534</v>
      </c>
    </row>
    <row r="121" spans="1:10" ht="20.25" customHeight="1" x14ac:dyDescent="0.25">
      <c r="A121" s="160" t="s">
        <v>168</v>
      </c>
      <c r="B121" s="1064" t="s">
        <v>168</v>
      </c>
      <c r="C121" s="1065"/>
      <c r="D121" s="161">
        <v>52134713129.003296</v>
      </c>
      <c r="E121" s="162">
        <v>0.72885209468571333</v>
      </c>
      <c r="F121" s="162">
        <v>0.27114790531428673</v>
      </c>
      <c r="G121" s="163">
        <v>71657.422773932136</v>
      </c>
      <c r="H121" s="163">
        <v>23463.993829021449</v>
      </c>
      <c r="I121" s="163">
        <v>133118.00669649901</v>
      </c>
      <c r="J121" s="243">
        <v>3.5032441982827529</v>
      </c>
    </row>
    <row r="122" spans="1:10" ht="15.75" customHeight="1" x14ac:dyDescent="0.25">
      <c r="A122" s="143" t="s">
        <v>164</v>
      </c>
      <c r="B122" s="144" t="s">
        <v>169</v>
      </c>
      <c r="C122" s="158"/>
      <c r="D122" s="145">
        <v>15773947951.347069</v>
      </c>
      <c r="E122" s="150">
        <v>0.59643219544574022</v>
      </c>
      <c r="F122" s="150">
        <v>0.40356780455425983</v>
      </c>
      <c r="G122" s="164">
        <v>50010.665669393486</v>
      </c>
      <c r="H122" s="164">
        <v>11354.558622603599</v>
      </c>
      <c r="I122" s="164">
        <v>65428.790235470588</v>
      </c>
      <c r="J122" s="244">
        <v>6.9545239683845779</v>
      </c>
    </row>
    <row r="123" spans="1:10" ht="15.75" customHeight="1" x14ac:dyDescent="0.25">
      <c r="A123" s="165" t="s">
        <v>164</v>
      </c>
      <c r="B123" s="166" t="s">
        <v>170</v>
      </c>
      <c r="C123" s="167"/>
      <c r="D123" s="168">
        <v>7741139928.0123377</v>
      </c>
      <c r="E123" s="169">
        <v>0.61519067828708818</v>
      </c>
      <c r="F123" s="169">
        <v>0.38480932171291182</v>
      </c>
      <c r="G123" s="170">
        <v>21581.805640925748</v>
      </c>
      <c r="H123" s="170">
        <v>11792.252822361688</v>
      </c>
      <c r="I123" s="170">
        <v>37798.319349854282</v>
      </c>
      <c r="J123" s="245">
        <v>7.9370264210520514</v>
      </c>
    </row>
    <row r="124" spans="1:10" ht="15.75" customHeight="1" x14ac:dyDescent="0.25">
      <c r="A124" s="143" t="s">
        <v>164</v>
      </c>
      <c r="B124" s="144" t="s">
        <v>171</v>
      </c>
      <c r="C124" s="158"/>
      <c r="D124" s="145">
        <v>23541268365.619102</v>
      </c>
      <c r="E124" s="150">
        <v>1.0000000000000002</v>
      </c>
      <c r="F124" s="150">
        <v>0</v>
      </c>
      <c r="G124" s="164">
        <v>72.783233227323549</v>
      </c>
      <c r="H124" s="144">
        <v>474.80715870293017</v>
      </c>
      <c r="I124" s="164">
        <v>29877.753792844946</v>
      </c>
      <c r="J124" s="244">
        <v>1.269164996924294</v>
      </c>
    </row>
    <row r="125" spans="1:10" ht="15.75" customHeight="1" x14ac:dyDescent="0.25">
      <c r="A125" s="165" t="s">
        <v>164</v>
      </c>
      <c r="B125" s="166" t="s">
        <v>172</v>
      </c>
      <c r="C125" s="167"/>
      <c r="D125" s="168">
        <v>1985396242.5722363</v>
      </c>
      <c r="E125" s="169">
        <v>0</v>
      </c>
      <c r="F125" s="169">
        <v>1</v>
      </c>
      <c r="G125" s="171"/>
      <c r="H125" s="171"/>
      <c r="I125" s="171"/>
      <c r="J125" s="623" t="s">
        <v>173</v>
      </c>
    </row>
    <row r="126" spans="1:10" ht="15.75" customHeight="1" x14ac:dyDescent="0.25">
      <c r="A126" s="143" t="s">
        <v>164</v>
      </c>
      <c r="B126" s="144" t="s">
        <v>174</v>
      </c>
      <c r="C126" s="158"/>
      <c r="D126" s="181">
        <v>3092960641.4525442</v>
      </c>
      <c r="E126" s="182"/>
      <c r="F126" s="182"/>
      <c r="G126" s="253">
        <v>46.71465777134766</v>
      </c>
      <c r="H126" s="144">
        <v>187.12620421555539</v>
      </c>
      <c r="I126" s="251">
        <v>13.143318329177418</v>
      </c>
      <c r="J126" s="244"/>
    </row>
    <row r="127" spans="1:10" ht="15.75" customHeight="1" x14ac:dyDescent="0.25">
      <c r="A127" s="165" t="s">
        <v>164</v>
      </c>
      <c r="B127" s="172" t="s">
        <v>175</v>
      </c>
      <c r="C127" s="173"/>
      <c r="D127" s="174">
        <v>271188090.91660142</v>
      </c>
      <c r="E127" s="175"/>
      <c r="F127" s="175"/>
      <c r="G127" s="176"/>
      <c r="H127" s="176"/>
      <c r="I127" s="176"/>
      <c r="J127" s="246"/>
    </row>
    <row r="128" spans="1:10" ht="15.75" customHeight="1" thickBot="1" x14ac:dyDescent="0.3">
      <c r="A128" s="147" t="s">
        <v>164</v>
      </c>
      <c r="B128" s="155" t="s">
        <v>176</v>
      </c>
      <c r="C128" s="204"/>
      <c r="D128" s="184">
        <v>2567298724.0499105</v>
      </c>
      <c r="E128" s="156"/>
      <c r="F128" s="156"/>
      <c r="G128" s="156"/>
      <c r="H128" s="156"/>
      <c r="I128" s="156"/>
      <c r="J128" s="247"/>
    </row>
    <row r="129" spans="1:10" ht="15.75" customHeight="1" thickBot="1" x14ac:dyDescent="0.3">
      <c r="A129" s="177" t="s">
        <v>164</v>
      </c>
      <c r="B129" s="178" t="s">
        <v>164</v>
      </c>
      <c r="C129" s="179"/>
      <c r="D129" s="180" t="s">
        <v>164</v>
      </c>
      <c r="E129" s="180" t="s">
        <v>164</v>
      </c>
      <c r="F129" s="180" t="s">
        <v>164</v>
      </c>
      <c r="G129" s="180" t="s">
        <v>164</v>
      </c>
      <c r="H129" s="180" t="s">
        <v>164</v>
      </c>
      <c r="I129" s="180" t="s">
        <v>164</v>
      </c>
      <c r="J129" s="248" t="s">
        <v>164</v>
      </c>
    </row>
    <row r="130" spans="1:10" ht="15.75" customHeight="1" x14ac:dyDescent="0.25">
      <c r="A130" s="185" t="s">
        <v>177</v>
      </c>
      <c r="B130" s="1062" t="s">
        <v>178</v>
      </c>
      <c r="C130" s="1063"/>
      <c r="D130" s="186">
        <v>24030268860.448387</v>
      </c>
      <c r="E130" s="187">
        <v>0.66184970410339006</v>
      </c>
      <c r="F130" s="187">
        <v>0.33815029589660994</v>
      </c>
      <c r="G130" s="199">
        <v>4451.0053144459052</v>
      </c>
      <c r="H130" s="199">
        <v>9310.2638106273498</v>
      </c>
      <c r="I130" s="199">
        <v>31430.79621119596</v>
      </c>
      <c r="J130" s="249">
        <v>1.9762294816253843</v>
      </c>
    </row>
    <row r="131" spans="1:10" ht="15.75" customHeight="1" x14ac:dyDescent="0.25">
      <c r="A131" s="188" t="s">
        <v>164</v>
      </c>
      <c r="B131" s="1060" t="s">
        <v>179</v>
      </c>
      <c r="C131" s="1061"/>
      <c r="D131" s="189">
        <v>15904426334.812674</v>
      </c>
      <c r="E131" s="190"/>
      <c r="F131" s="190"/>
      <c r="G131" s="190"/>
      <c r="H131" s="190"/>
      <c r="I131" s="190"/>
      <c r="J131" s="245"/>
    </row>
    <row r="132" spans="1:10" ht="15.75" customHeight="1" x14ac:dyDescent="0.25">
      <c r="A132" s="148" t="s">
        <v>164</v>
      </c>
      <c r="B132" s="149" t="s">
        <v>169</v>
      </c>
      <c r="C132" s="159"/>
      <c r="D132" s="145">
        <v>3686055259.206892</v>
      </c>
      <c r="E132" s="150">
        <v>0.1008799700778259</v>
      </c>
      <c r="F132" s="150">
        <v>0.8991200299221741</v>
      </c>
      <c r="G132" s="251">
        <v>688.55557073427235</v>
      </c>
      <c r="H132" s="164">
        <v>1829.2154404262724</v>
      </c>
      <c r="I132" s="164">
        <v>2636.0358578637197</v>
      </c>
      <c r="J132" s="244">
        <v>7.0889926697346031</v>
      </c>
    </row>
    <row r="133" spans="1:10" ht="15.75" customHeight="1" x14ac:dyDescent="0.25">
      <c r="A133" s="188" t="s">
        <v>164</v>
      </c>
      <c r="B133" s="166" t="s">
        <v>170</v>
      </c>
      <c r="C133" s="167"/>
      <c r="D133" s="191">
        <v>4156715573.3338857</v>
      </c>
      <c r="E133" s="169">
        <v>0.6280597993869903</v>
      </c>
      <c r="F133" s="169">
        <v>0.3719402006130097</v>
      </c>
      <c r="G133" s="192">
        <v>3719.470388631732</v>
      </c>
      <c r="H133" s="192">
        <v>7297.7112283934339</v>
      </c>
      <c r="I133" s="192">
        <v>12215.616467597863</v>
      </c>
      <c r="J133" s="245">
        <v>4.679118932019537</v>
      </c>
    </row>
    <row r="134" spans="1:10" ht="15.75" customHeight="1" x14ac:dyDescent="0.25">
      <c r="A134" s="148" t="s">
        <v>164</v>
      </c>
      <c r="B134" s="144" t="s">
        <v>171</v>
      </c>
      <c r="C134" s="158"/>
      <c r="D134" s="145">
        <v>12919894391.589579</v>
      </c>
      <c r="E134" s="150">
        <v>1</v>
      </c>
      <c r="F134" s="150">
        <v>0</v>
      </c>
      <c r="G134" s="144">
        <v>0</v>
      </c>
      <c r="H134" s="144">
        <v>0</v>
      </c>
      <c r="I134" s="164">
        <v>16579.143885734407</v>
      </c>
      <c r="J134" s="244">
        <v>1.2832259601538909</v>
      </c>
    </row>
    <row r="135" spans="1:10" ht="15.75" customHeight="1" x14ac:dyDescent="0.25">
      <c r="A135" s="188" t="s">
        <v>164</v>
      </c>
      <c r="B135" s="166" t="s">
        <v>172</v>
      </c>
      <c r="C135" s="167"/>
      <c r="D135" s="193">
        <v>1592013851.3137701</v>
      </c>
      <c r="E135" s="194">
        <v>0</v>
      </c>
      <c r="F135" s="194">
        <v>1</v>
      </c>
      <c r="G135" s="195"/>
      <c r="H135" s="166"/>
      <c r="I135" s="166"/>
      <c r="J135" s="623" t="s">
        <v>173</v>
      </c>
    </row>
    <row r="136" spans="1:10" ht="15.75" customHeight="1" x14ac:dyDescent="0.25">
      <c r="A136" s="148" t="s">
        <v>164</v>
      </c>
      <c r="B136" s="144" t="s">
        <v>174</v>
      </c>
      <c r="C136" s="158"/>
      <c r="D136" s="151">
        <v>1675589785.0042632</v>
      </c>
      <c r="E136" s="152"/>
      <c r="F136" s="152"/>
      <c r="G136" s="254">
        <v>42.97935507990087</v>
      </c>
      <c r="H136" s="146">
        <v>183.337141807644</v>
      </c>
      <c r="I136" s="252">
        <v>-2.9103830456733704E-11</v>
      </c>
      <c r="J136" s="244"/>
    </row>
    <row r="137" spans="1:10" ht="15.75" customHeight="1" x14ac:dyDescent="0.25">
      <c r="A137" s="188" t="s">
        <v>164</v>
      </c>
      <c r="B137" s="172" t="s">
        <v>175</v>
      </c>
      <c r="C137" s="173"/>
      <c r="D137" s="196">
        <v>2016849.8722286627</v>
      </c>
      <c r="E137" s="197"/>
      <c r="F137" s="197"/>
      <c r="G137" s="198"/>
      <c r="H137" s="190"/>
      <c r="I137" s="190"/>
      <c r="J137" s="245"/>
    </row>
    <row r="138" spans="1:10" ht="15.75" customHeight="1" thickBot="1" x14ac:dyDescent="0.3">
      <c r="A138" s="153" t="s">
        <v>164</v>
      </c>
      <c r="B138" s="155" t="s">
        <v>176</v>
      </c>
      <c r="C138" s="183"/>
      <c r="D138" s="154">
        <v>1670304678.7633507</v>
      </c>
      <c r="E138" s="155"/>
      <c r="F138" s="155"/>
      <c r="G138" s="156"/>
      <c r="H138" s="156"/>
      <c r="I138" s="156"/>
      <c r="J138" s="247"/>
    </row>
    <row r="139" spans="1:10" ht="15.75" customHeight="1" thickBot="1" x14ac:dyDescent="0.3">
      <c r="A139" s="180" t="s">
        <v>164</v>
      </c>
      <c r="B139" s="200" t="s">
        <v>164</v>
      </c>
      <c r="C139" s="201"/>
      <c r="D139" s="180" t="s">
        <v>164</v>
      </c>
      <c r="E139" s="180" t="s">
        <v>164</v>
      </c>
      <c r="F139" s="180" t="s">
        <v>164</v>
      </c>
      <c r="G139" s="180" t="s">
        <v>164</v>
      </c>
      <c r="H139" s="180" t="s">
        <v>164</v>
      </c>
      <c r="I139" s="180" t="s">
        <v>164</v>
      </c>
      <c r="J139" s="250" t="s">
        <v>164</v>
      </c>
    </row>
    <row r="140" spans="1:10" ht="15.75" customHeight="1" x14ac:dyDescent="0.25">
      <c r="A140" s="185" t="s">
        <v>180</v>
      </c>
      <c r="B140" s="1062" t="s">
        <v>181</v>
      </c>
      <c r="C140" s="1063"/>
      <c r="D140" s="186">
        <v>7572073314.2709837</v>
      </c>
      <c r="E140" s="187">
        <v>0.60708634396636763</v>
      </c>
      <c r="F140" s="187">
        <v>0.39291365603363237</v>
      </c>
      <c r="G140" s="199">
        <v>16623.958283548491</v>
      </c>
      <c r="H140" s="199">
        <v>3216.8950202316469</v>
      </c>
      <c r="I140" s="199">
        <v>23085.886099073748</v>
      </c>
      <c r="J140" s="249">
        <v>5.0220528019361721</v>
      </c>
    </row>
    <row r="141" spans="1:10" ht="15.75" customHeight="1" x14ac:dyDescent="0.25">
      <c r="A141" s="188" t="s">
        <v>164</v>
      </c>
      <c r="B141" s="1060" t="s">
        <v>179</v>
      </c>
      <c r="C141" s="1061"/>
      <c r="D141" s="189">
        <v>4596902304.6060677</v>
      </c>
      <c r="E141" s="190"/>
      <c r="F141" s="190"/>
      <c r="G141" s="190"/>
      <c r="H141" s="190"/>
      <c r="I141" s="190"/>
      <c r="J141" s="245"/>
    </row>
    <row r="142" spans="1:10" ht="15.75" customHeight="1" x14ac:dyDescent="0.25">
      <c r="A142" s="148" t="s">
        <v>164</v>
      </c>
      <c r="B142" s="149" t="s">
        <v>169</v>
      </c>
      <c r="C142" s="159"/>
      <c r="D142" s="145">
        <v>4959253326.4728012</v>
      </c>
      <c r="E142" s="150">
        <v>0.49307094787492145</v>
      </c>
      <c r="F142" s="150">
        <v>0.50692905212507855</v>
      </c>
      <c r="G142" s="164">
        <v>13429.89550297566</v>
      </c>
      <c r="H142" s="164">
        <v>2416.7100712501137</v>
      </c>
      <c r="I142" s="164">
        <v>16979.369672410561</v>
      </c>
      <c r="J142" s="244">
        <v>6.9437784585445197</v>
      </c>
    </row>
    <row r="143" spans="1:10" ht="15.75" customHeight="1" x14ac:dyDescent="0.25">
      <c r="A143" s="188" t="s">
        <v>164</v>
      </c>
      <c r="B143" s="166" t="s">
        <v>170</v>
      </c>
      <c r="C143" s="167"/>
      <c r="D143" s="191">
        <v>623440823.09492934</v>
      </c>
      <c r="E143" s="169">
        <v>0.60940143586226314</v>
      </c>
      <c r="F143" s="169">
        <v>0.39059856413773686</v>
      </c>
      <c r="G143" s="192">
        <v>3174.5988834397435</v>
      </c>
      <c r="H143" s="166">
        <v>668.84791813293123</v>
      </c>
      <c r="I143" s="192">
        <v>4112.9305574779701</v>
      </c>
      <c r="J143" s="245">
        <v>10.82561722655546</v>
      </c>
    </row>
    <row r="144" spans="1:10" ht="15.75" customHeight="1" x14ac:dyDescent="0.25">
      <c r="A144" s="148" t="s">
        <v>164</v>
      </c>
      <c r="B144" s="144" t="s">
        <v>171</v>
      </c>
      <c r="C144" s="158"/>
      <c r="D144" s="145">
        <v>1748412615.9237218</v>
      </c>
      <c r="E144" s="150">
        <v>1</v>
      </c>
      <c r="F144" s="150">
        <v>0</v>
      </c>
      <c r="G144" s="251">
        <v>18.521062473715755</v>
      </c>
      <c r="H144" s="144">
        <v>130.05617984060848</v>
      </c>
      <c r="I144" s="164">
        <v>1989.6935569211946</v>
      </c>
      <c r="J144" s="244">
        <v>1.1379999999999995</v>
      </c>
    </row>
    <row r="145" spans="1:10" ht="15.75" customHeight="1" x14ac:dyDescent="0.25">
      <c r="A145" s="188" t="s">
        <v>164</v>
      </c>
      <c r="B145" s="166" t="s">
        <v>172</v>
      </c>
      <c r="C145" s="167"/>
      <c r="D145" s="190">
        <v>0</v>
      </c>
      <c r="E145" s="169">
        <v>0</v>
      </c>
      <c r="F145" s="169">
        <v>1</v>
      </c>
      <c r="G145" s="166"/>
      <c r="H145" s="166"/>
      <c r="I145" s="166"/>
      <c r="J145" s="245" t="s">
        <v>182</v>
      </c>
    </row>
    <row r="146" spans="1:10" ht="15.75" customHeight="1" x14ac:dyDescent="0.25">
      <c r="A146" s="148" t="s">
        <v>164</v>
      </c>
      <c r="B146" s="144" t="s">
        <v>174</v>
      </c>
      <c r="C146" s="158"/>
      <c r="D146" s="145">
        <v>240966548.77953196</v>
      </c>
      <c r="E146" s="146"/>
      <c r="F146" s="146"/>
      <c r="G146" s="252">
        <v>0.94283465937160216</v>
      </c>
      <c r="H146" s="146">
        <v>1.2808510079935331</v>
      </c>
      <c r="I146" s="252">
        <v>3.8923122640226211</v>
      </c>
      <c r="J146" s="244"/>
    </row>
    <row r="147" spans="1:10" ht="15.75" customHeight="1" x14ac:dyDescent="0.25">
      <c r="A147" s="188" t="s">
        <v>164</v>
      </c>
      <c r="B147" s="172" t="s">
        <v>175</v>
      </c>
      <c r="C147" s="173"/>
      <c r="D147" s="202">
        <v>18302192.544123132</v>
      </c>
      <c r="E147" s="198"/>
      <c r="F147" s="190"/>
      <c r="G147" s="190"/>
      <c r="H147" s="190"/>
      <c r="I147" s="190"/>
      <c r="J147" s="245"/>
    </row>
    <row r="148" spans="1:10" ht="15.75" customHeight="1" thickBot="1" x14ac:dyDescent="0.3">
      <c r="A148" s="153" t="s">
        <v>164</v>
      </c>
      <c r="B148" s="155" t="s">
        <v>176</v>
      </c>
      <c r="C148" s="183"/>
      <c r="D148" s="154">
        <v>42239683.468569219</v>
      </c>
      <c r="E148" s="156"/>
      <c r="F148" s="156"/>
      <c r="G148" s="156"/>
      <c r="H148" s="156"/>
      <c r="I148" s="156"/>
      <c r="J148" s="247"/>
    </row>
    <row r="149" spans="1:10" ht="15.75" customHeight="1" thickBot="1" x14ac:dyDescent="0.3">
      <c r="A149" s="180" t="s">
        <v>164</v>
      </c>
      <c r="B149" s="200" t="s">
        <v>164</v>
      </c>
      <c r="C149" s="201"/>
      <c r="D149" s="180" t="s">
        <v>164</v>
      </c>
      <c r="E149" s="180" t="s">
        <v>164</v>
      </c>
      <c r="F149" s="180" t="s">
        <v>164</v>
      </c>
      <c r="G149" s="180" t="s">
        <v>164</v>
      </c>
      <c r="H149" s="180" t="s">
        <v>164</v>
      </c>
      <c r="I149" s="180" t="s">
        <v>164</v>
      </c>
      <c r="J149" s="250" t="s">
        <v>164</v>
      </c>
    </row>
    <row r="150" spans="1:10" ht="20.25" customHeight="1" x14ac:dyDescent="0.25">
      <c r="A150" s="185" t="s">
        <v>183</v>
      </c>
      <c r="B150" s="1062" t="s">
        <v>184</v>
      </c>
      <c r="C150" s="1063"/>
      <c r="D150" s="186">
        <v>20532370954.28392</v>
      </c>
      <c r="E150" s="187">
        <v>0.85217465968504802</v>
      </c>
      <c r="F150" s="187">
        <v>0.14782534031495198</v>
      </c>
      <c r="G150" s="199">
        <v>50582.459175937744</v>
      </c>
      <c r="H150" s="199">
        <v>10936.834998162454</v>
      </c>
      <c r="I150" s="199">
        <v>78601.324386229287</v>
      </c>
      <c r="J150" s="249">
        <v>4.4922316763066972</v>
      </c>
    </row>
    <row r="151" spans="1:10" ht="15.75" customHeight="1" x14ac:dyDescent="0.25">
      <c r="A151" s="203" t="s">
        <v>185</v>
      </c>
      <c r="B151" s="1060" t="s">
        <v>179</v>
      </c>
      <c r="C151" s="1061"/>
      <c r="D151" s="189">
        <v>17497166230.494064</v>
      </c>
      <c r="E151" s="190"/>
      <c r="F151" s="190"/>
      <c r="G151" s="190"/>
      <c r="H151" s="190"/>
      <c r="I151" s="190"/>
      <c r="J151" s="245"/>
    </row>
    <row r="152" spans="1:10" ht="15.75" customHeight="1" x14ac:dyDescent="0.25">
      <c r="A152" s="157" t="s">
        <v>186</v>
      </c>
      <c r="B152" s="149" t="s">
        <v>169</v>
      </c>
      <c r="C152" s="159"/>
      <c r="D152" s="145">
        <v>7128639365.6673765</v>
      </c>
      <c r="E152" s="150">
        <v>0.92457721406445725</v>
      </c>
      <c r="F152" s="150">
        <v>7.5422785935542747E-2</v>
      </c>
      <c r="G152" s="164">
        <v>35892.214595683552</v>
      </c>
      <c r="H152" s="164">
        <v>7108.6331109272141</v>
      </c>
      <c r="I152" s="164">
        <v>45813.384705196309</v>
      </c>
      <c r="J152" s="244">
        <v>6.9509241281675767</v>
      </c>
    </row>
    <row r="153" spans="1:10" ht="15.75" customHeight="1" x14ac:dyDescent="0.25">
      <c r="A153" s="203" t="s">
        <v>187</v>
      </c>
      <c r="B153" s="166" t="s">
        <v>170</v>
      </c>
      <c r="C153" s="167"/>
      <c r="D153" s="191">
        <v>2960983531.5835228</v>
      </c>
      <c r="E153" s="169">
        <v>0.5983435646518509</v>
      </c>
      <c r="F153" s="169">
        <v>0.4016564353481491</v>
      </c>
      <c r="G153" s="192">
        <v>14687.736368854274</v>
      </c>
      <c r="H153" s="192">
        <v>3825.6936758353231</v>
      </c>
      <c r="I153" s="192">
        <v>21469.772324778449</v>
      </c>
      <c r="J153" s="245">
        <v>12.118275527897064</v>
      </c>
    </row>
    <row r="154" spans="1:10" ht="15.75" customHeight="1" x14ac:dyDescent="0.25">
      <c r="A154" s="148" t="s">
        <v>164</v>
      </c>
      <c r="B154" s="144" t="s">
        <v>171</v>
      </c>
      <c r="C154" s="158"/>
      <c r="D154" s="145">
        <v>8872961358.1058044</v>
      </c>
      <c r="E154" s="150">
        <v>1</v>
      </c>
      <c r="F154" s="150">
        <v>0</v>
      </c>
      <c r="G154" s="251">
        <v>54.262170753607791</v>
      </c>
      <c r="H154" s="144">
        <v>344.75097886232169</v>
      </c>
      <c r="I154" s="164">
        <v>11308.916350189344</v>
      </c>
      <c r="J154" s="244">
        <v>1.2745368647253488</v>
      </c>
    </row>
    <row r="155" spans="1:10" ht="15.75" customHeight="1" x14ac:dyDescent="0.25">
      <c r="A155" s="188" t="s">
        <v>164</v>
      </c>
      <c r="B155" s="166" t="s">
        <v>172</v>
      </c>
      <c r="C155" s="167"/>
      <c r="D155" s="191">
        <v>393382391.2584663</v>
      </c>
      <c r="E155" s="169">
        <v>0</v>
      </c>
      <c r="F155" s="169">
        <v>1</v>
      </c>
      <c r="G155" s="166"/>
      <c r="H155" s="166"/>
      <c r="I155" s="166"/>
      <c r="J155" s="623" t="s">
        <v>173</v>
      </c>
    </row>
    <row r="156" spans="1:10" ht="15.75" customHeight="1" x14ac:dyDescent="0.25">
      <c r="A156" s="148" t="s">
        <v>164</v>
      </c>
      <c r="B156" s="144" t="s">
        <v>174</v>
      </c>
      <c r="C156" s="158"/>
      <c r="D156" s="145">
        <v>1176404307.6687493</v>
      </c>
      <c r="E156" s="146"/>
      <c r="F156" s="146"/>
      <c r="G156" s="252">
        <v>2.7924680320751918</v>
      </c>
      <c r="H156" s="146">
        <v>2.5082113999178546</v>
      </c>
      <c r="I156" s="252">
        <v>9.2510060651839012</v>
      </c>
      <c r="J156" s="244"/>
    </row>
    <row r="157" spans="1:10" ht="15.75" customHeight="1" x14ac:dyDescent="0.25">
      <c r="A157" s="188" t="s">
        <v>164</v>
      </c>
      <c r="B157" s="172" t="s">
        <v>175</v>
      </c>
      <c r="C157" s="173"/>
      <c r="D157" s="202">
        <v>250869048.50024965</v>
      </c>
      <c r="E157" s="198"/>
      <c r="F157" s="190"/>
      <c r="G157" s="190"/>
      <c r="H157" s="190"/>
      <c r="I157" s="190"/>
      <c r="J157" s="245"/>
    </row>
    <row r="158" spans="1:10" ht="15.75" customHeight="1" thickBot="1" x14ac:dyDescent="0.3">
      <c r="A158" s="153" t="s">
        <v>164</v>
      </c>
      <c r="B158" s="155" t="s">
        <v>176</v>
      </c>
      <c r="C158" s="183"/>
      <c r="D158" s="154">
        <v>854754361.81799042</v>
      </c>
      <c r="E158" s="156"/>
      <c r="F158" s="156"/>
      <c r="G158" s="156"/>
      <c r="H158" s="156"/>
      <c r="I158" s="156"/>
      <c r="J158" s="247"/>
    </row>
    <row r="159" spans="1:10" ht="15.75" customHeight="1" x14ac:dyDescent="0.25"/>
    <row r="160" spans="1:10" ht="234" customHeight="1" x14ac:dyDescent="0.25">
      <c r="A160" s="1058" t="s">
        <v>535</v>
      </c>
      <c r="B160" s="1058"/>
      <c r="C160" s="1058"/>
      <c r="D160" s="1058"/>
      <c r="E160" s="1058"/>
      <c r="F160" s="1058"/>
      <c r="G160" s="1058"/>
      <c r="H160" s="1058"/>
      <c r="I160" s="1058"/>
      <c r="J160" s="1058"/>
    </row>
    <row r="161" spans="1:14" ht="6" hidden="1" customHeight="1" x14ac:dyDescent="0.25">
      <c r="A161" s="1058"/>
      <c r="B161" s="1058"/>
      <c r="C161" s="1058"/>
      <c r="D161" s="1058"/>
      <c r="E161" s="1058"/>
      <c r="F161" s="1058"/>
      <c r="G161" s="1058"/>
      <c r="H161" s="1058"/>
      <c r="I161" s="1058"/>
      <c r="J161" s="1058"/>
    </row>
    <row r="162" spans="1:14" ht="15.75" customHeight="1" x14ac:dyDescent="0.25"/>
    <row r="163" spans="1:14" ht="30.75" customHeight="1" x14ac:dyDescent="0.25">
      <c r="A163" s="1055" t="s">
        <v>536</v>
      </c>
      <c r="B163" s="1055"/>
      <c r="C163" s="1055"/>
      <c r="D163" s="1055"/>
      <c r="E163" s="1055"/>
      <c r="F163" s="1055"/>
      <c r="G163" s="468"/>
      <c r="H163" s="1068" t="s">
        <v>537</v>
      </c>
      <c r="I163" s="1055"/>
      <c r="J163" s="1055"/>
      <c r="K163" s="1055"/>
      <c r="L163" s="468"/>
      <c r="M163" s="69"/>
      <c r="N163" s="69"/>
    </row>
    <row r="164" spans="1:14" x14ac:dyDescent="0.25">
      <c r="A164" s="479"/>
      <c r="B164" s="365"/>
      <c r="C164" s="1056">
        <v>2021</v>
      </c>
      <c r="D164" s="1057"/>
      <c r="E164" s="1056">
        <v>2020</v>
      </c>
      <c r="F164" s="1057"/>
      <c r="G164" s="468"/>
      <c r="H164" s="481"/>
      <c r="I164" s="365"/>
      <c r="J164" s="362">
        <v>2021</v>
      </c>
      <c r="K164" s="363"/>
      <c r="L164" s="468"/>
      <c r="M164" s="1051"/>
      <c r="N164" s="1051"/>
    </row>
    <row r="165" spans="1:14" ht="18.75" customHeight="1" x14ac:dyDescent="0.25">
      <c r="A165" s="478"/>
      <c r="B165" s="477" t="s">
        <v>75</v>
      </c>
      <c r="C165" s="364" t="s">
        <v>188</v>
      </c>
      <c r="D165" s="364" t="s">
        <v>189</v>
      </c>
      <c r="E165" s="364" t="s">
        <v>188</v>
      </c>
      <c r="F165" s="469" t="s">
        <v>189</v>
      </c>
      <c r="G165" s="468"/>
      <c r="H165" s="480"/>
      <c r="I165" s="477" t="s">
        <v>75</v>
      </c>
      <c r="J165" s="364" t="s">
        <v>188</v>
      </c>
      <c r="K165" s="469" t="s">
        <v>189</v>
      </c>
      <c r="L165" s="468"/>
      <c r="M165" s="47"/>
      <c r="N165" s="47"/>
    </row>
    <row r="166" spans="1:14" ht="30.75" customHeight="1" x14ac:dyDescent="0.25">
      <c r="A166" s="23" t="s">
        <v>541</v>
      </c>
      <c r="B166" s="485" t="s">
        <v>538</v>
      </c>
      <c r="C166" s="272">
        <f>C168+C171+C174</f>
        <v>1135.7703270000002</v>
      </c>
      <c r="D166" s="493">
        <f>D168+D171+D174</f>
        <v>2338.9103270000005</v>
      </c>
      <c r="E166" s="273">
        <f>E168+E171+E174</f>
        <v>564.73</v>
      </c>
      <c r="F166" s="502" t="s">
        <v>191</v>
      </c>
      <c r="G166" s="468"/>
      <c r="H166" s="78" t="s">
        <v>546</v>
      </c>
      <c r="I166" s="485" t="s">
        <v>538</v>
      </c>
      <c r="J166" s="516">
        <f>SUM(J168+J171+J174)</f>
        <v>62.209870000000002</v>
      </c>
      <c r="K166" s="283">
        <f>SUM(K168+K171+K174)</f>
        <v>116.10987</v>
      </c>
      <c r="L166" s="468"/>
      <c r="M166" s="77"/>
      <c r="N166" s="71"/>
    </row>
    <row r="167" spans="1:14" ht="30.75" customHeight="1" x14ac:dyDescent="0.25">
      <c r="A167" s="67" t="s">
        <v>542</v>
      </c>
      <c r="B167" s="486" t="s">
        <v>539</v>
      </c>
      <c r="C167" s="279">
        <f>C166/Medarbejdere!D3</f>
        <v>1.0624605491113193</v>
      </c>
      <c r="D167" s="494">
        <f>D166/Medarbejdere!D3</f>
        <v>2.1879423077642661</v>
      </c>
      <c r="E167" s="276">
        <f>E166/Medarbejdere!$E$3</f>
        <v>0.53046214540672554</v>
      </c>
      <c r="F167" s="503" t="s">
        <v>191</v>
      </c>
      <c r="G167" s="468"/>
      <c r="H167" s="138" t="s">
        <v>542</v>
      </c>
      <c r="I167" s="486" t="s">
        <v>539</v>
      </c>
      <c r="J167" s="517">
        <f>J166/Medarbejdere!C18</f>
        <v>0.68302448397013615</v>
      </c>
      <c r="K167" s="255">
        <f>K166/Medarbejdere!C18</f>
        <v>1.2748119235836628</v>
      </c>
      <c r="L167" s="468"/>
      <c r="M167" s="24"/>
      <c r="N167" s="56"/>
    </row>
    <row r="168" spans="1:14" ht="28.5" customHeight="1" x14ac:dyDescent="0.25">
      <c r="A168" s="25" t="s">
        <v>543</v>
      </c>
      <c r="B168" s="487" t="s">
        <v>538</v>
      </c>
      <c r="C168" s="274">
        <f>SUM(C169:C170)</f>
        <v>38.286999999999999</v>
      </c>
      <c r="D168" s="495">
        <f>SUM(D169:D170)</f>
        <v>38.286999999999999</v>
      </c>
      <c r="E168" s="275">
        <v>47.91</v>
      </c>
      <c r="F168" s="504" t="s">
        <v>191</v>
      </c>
      <c r="G168" s="468"/>
      <c r="H168" s="80" t="s">
        <v>543</v>
      </c>
      <c r="I168" s="487" t="s">
        <v>538</v>
      </c>
      <c r="J168" s="518">
        <f>SUM(J169:J170)</f>
        <v>0</v>
      </c>
      <c r="K168" s="284">
        <f>SUM(K169:K170)</f>
        <v>0</v>
      </c>
      <c r="L168" s="468"/>
      <c r="M168" s="70"/>
      <c r="N168" s="71"/>
    </row>
    <row r="169" spans="1:14" ht="36.75" customHeight="1" x14ac:dyDescent="0.25">
      <c r="A169" s="26" t="s">
        <v>192</v>
      </c>
      <c r="B169" s="486" t="s">
        <v>540</v>
      </c>
      <c r="C169" s="276">
        <v>38.286999999999999</v>
      </c>
      <c r="D169" s="496">
        <v>38.286999999999999</v>
      </c>
      <c r="E169" s="270">
        <v>36.200000000000003</v>
      </c>
      <c r="F169" s="505" t="s">
        <v>191</v>
      </c>
      <c r="G169" s="468"/>
      <c r="H169" s="81" t="s">
        <v>192</v>
      </c>
      <c r="I169" s="486" t="s">
        <v>540</v>
      </c>
      <c r="J169" s="517" t="s">
        <v>191</v>
      </c>
      <c r="K169" s="255" t="s">
        <v>191</v>
      </c>
      <c r="L169" s="468"/>
      <c r="M169" s="28"/>
      <c r="N169" s="28"/>
    </row>
    <row r="170" spans="1:14" ht="20.25" customHeight="1" x14ac:dyDescent="0.25">
      <c r="A170" s="29" t="s">
        <v>193</v>
      </c>
      <c r="B170" s="488" t="s">
        <v>540</v>
      </c>
      <c r="C170" s="979">
        <v>0</v>
      </c>
      <c r="D170" s="980">
        <v>0</v>
      </c>
      <c r="E170" s="271">
        <v>11.71</v>
      </c>
      <c r="F170" s="506" t="s">
        <v>191</v>
      </c>
      <c r="G170" s="468"/>
      <c r="H170" s="79" t="s">
        <v>193</v>
      </c>
      <c r="I170" s="488" t="s">
        <v>540</v>
      </c>
      <c r="J170" s="519">
        <v>0</v>
      </c>
      <c r="K170" s="285">
        <v>0</v>
      </c>
      <c r="L170" s="468"/>
      <c r="M170" s="64"/>
      <c r="N170" s="64"/>
    </row>
    <row r="171" spans="1:14" ht="27.75" customHeight="1" x14ac:dyDescent="0.25">
      <c r="A171" s="30" t="s">
        <v>544</v>
      </c>
      <c r="B171" s="489" t="s">
        <v>538</v>
      </c>
      <c r="C171" s="277">
        <f>SUM(C172:C173)</f>
        <v>291.42</v>
      </c>
      <c r="D171" s="497">
        <f>SUM(D172:D173)</f>
        <v>1494.5600000000002</v>
      </c>
      <c r="E171" s="277">
        <v>376.06</v>
      </c>
      <c r="F171" s="507" t="s">
        <v>191</v>
      </c>
      <c r="G171" s="468"/>
      <c r="H171" s="82" t="s">
        <v>544</v>
      </c>
      <c r="I171" s="489" t="s">
        <v>538</v>
      </c>
      <c r="J171" s="520">
        <f>SUM(J172:J173)</f>
        <v>8.1</v>
      </c>
      <c r="K171" s="286">
        <f>SUM(K172:K173)</f>
        <v>62</v>
      </c>
      <c r="L171" s="468"/>
      <c r="M171" s="31"/>
      <c r="N171" s="72"/>
    </row>
    <row r="172" spans="1:14" ht="21" customHeight="1" x14ac:dyDescent="0.25">
      <c r="A172" s="32" t="s">
        <v>194</v>
      </c>
      <c r="B172" s="488" t="s">
        <v>540</v>
      </c>
      <c r="C172" s="981">
        <v>0</v>
      </c>
      <c r="D172" s="498">
        <v>1203.1400000000001</v>
      </c>
      <c r="E172" s="979">
        <v>0</v>
      </c>
      <c r="F172" s="508" t="s">
        <v>191</v>
      </c>
      <c r="G172" s="468"/>
      <c r="H172" s="79" t="s">
        <v>194</v>
      </c>
      <c r="I172" s="488" t="s">
        <v>540</v>
      </c>
      <c r="J172" s="519">
        <v>0</v>
      </c>
      <c r="K172" s="285">
        <v>53.9</v>
      </c>
      <c r="L172" s="468"/>
      <c r="M172" s="73"/>
      <c r="N172" s="74"/>
    </row>
    <row r="173" spans="1:14" ht="28.5" customHeight="1" x14ac:dyDescent="0.25">
      <c r="A173" s="26" t="s">
        <v>195</v>
      </c>
      <c r="B173" s="486" t="s">
        <v>540</v>
      </c>
      <c r="C173" s="276">
        <v>291.42</v>
      </c>
      <c r="D173" s="496">
        <v>291.42</v>
      </c>
      <c r="E173" s="276">
        <v>376.06</v>
      </c>
      <c r="F173" s="505" t="s">
        <v>191</v>
      </c>
      <c r="G173" s="468"/>
      <c r="H173" s="81" t="s">
        <v>195</v>
      </c>
      <c r="I173" s="486" t="s">
        <v>540</v>
      </c>
      <c r="J173" s="517">
        <v>8.1</v>
      </c>
      <c r="K173" s="255">
        <v>8.1</v>
      </c>
      <c r="L173" s="468"/>
      <c r="M173" s="24"/>
      <c r="N173" s="28"/>
    </row>
    <row r="174" spans="1:14" ht="31.5" customHeight="1" x14ac:dyDescent="0.25">
      <c r="A174" s="33" t="s">
        <v>196</v>
      </c>
      <c r="B174" s="487" t="s">
        <v>538</v>
      </c>
      <c r="C174" s="274">
        <f>SUM(C175:C180)</f>
        <v>806.06332700000007</v>
      </c>
      <c r="D174" s="495">
        <f>SUM(D175:D180)</f>
        <v>806.06332700000007</v>
      </c>
      <c r="E174" s="274">
        <f>SUM(E175:E180)</f>
        <v>140.76</v>
      </c>
      <c r="F174" s="509" t="s">
        <v>191</v>
      </c>
      <c r="G174" s="468"/>
      <c r="H174" s="80" t="s">
        <v>196</v>
      </c>
      <c r="I174" s="487" t="s">
        <v>538</v>
      </c>
      <c r="J174" s="518">
        <f>SUM(J175:J176)</f>
        <v>54.109870000000001</v>
      </c>
      <c r="K174" s="284">
        <f>SUM(K175:K176)</f>
        <v>54.109870000000001</v>
      </c>
      <c r="L174" s="468"/>
      <c r="M174" s="75"/>
      <c r="N174" s="76"/>
    </row>
    <row r="175" spans="1:14" ht="36.75" customHeight="1" x14ac:dyDescent="0.25">
      <c r="A175" s="262" t="s">
        <v>197</v>
      </c>
      <c r="B175" s="486" t="s">
        <v>540</v>
      </c>
      <c r="C175" s="279">
        <v>573.79999999999995</v>
      </c>
      <c r="D175" s="494">
        <v>573.79999999999995</v>
      </c>
      <c r="E175" s="279" t="s">
        <v>191</v>
      </c>
      <c r="F175" s="510" t="s">
        <v>191</v>
      </c>
      <c r="G175" s="468"/>
      <c r="H175" s="81" t="s">
        <v>545</v>
      </c>
      <c r="I175" s="514" t="s">
        <v>540</v>
      </c>
      <c r="J175" s="517">
        <f>Miljøregnskab!$L$51</f>
        <v>3.7998699999999999</v>
      </c>
      <c r="K175" s="255">
        <f>Miljøregnskab!$L$51</f>
        <v>3.7998699999999999</v>
      </c>
      <c r="L175" s="468"/>
      <c r="M175" s="24"/>
      <c r="N175" s="21"/>
    </row>
    <row r="176" spans="1:14" ht="22.5" customHeight="1" x14ac:dyDescent="0.25">
      <c r="A176" s="32" t="s">
        <v>199</v>
      </c>
      <c r="B176" s="488" t="s">
        <v>540</v>
      </c>
      <c r="C176" s="280">
        <v>151.44</v>
      </c>
      <c r="D176" s="499">
        <v>151.44</v>
      </c>
      <c r="E176" s="278">
        <v>92.23</v>
      </c>
      <c r="F176" s="506" t="s">
        <v>191</v>
      </c>
      <c r="G176" s="468"/>
      <c r="H176" s="470" t="s">
        <v>199</v>
      </c>
      <c r="I176" s="515" t="s">
        <v>540</v>
      </c>
      <c r="J176" s="521">
        <v>50.31</v>
      </c>
      <c r="K176" s="471">
        <v>50.31</v>
      </c>
      <c r="L176" s="468"/>
      <c r="M176" s="73"/>
      <c r="N176" s="64"/>
    </row>
    <row r="177" spans="1:14" ht="22.5" customHeight="1" x14ac:dyDescent="0.25">
      <c r="A177" s="26" t="s">
        <v>198</v>
      </c>
      <c r="B177" s="486" t="s">
        <v>540</v>
      </c>
      <c r="C177" s="276">
        <v>40.956000000000003</v>
      </c>
      <c r="D177" s="496">
        <v>40.956000000000003</v>
      </c>
      <c r="E177" s="276">
        <v>11.39</v>
      </c>
      <c r="F177" s="505" t="s">
        <v>191</v>
      </c>
      <c r="G177" s="468"/>
      <c r="I177" s="266"/>
      <c r="J177" s="24"/>
      <c r="K177" s="27"/>
      <c r="L177" s="27"/>
      <c r="M177" s="24"/>
      <c r="N177" s="21"/>
    </row>
    <row r="178" spans="1:14" ht="23.25" customHeight="1" x14ac:dyDescent="0.25">
      <c r="A178" s="263" t="s">
        <v>200</v>
      </c>
      <c r="B178" s="490" t="s">
        <v>540</v>
      </c>
      <c r="C178" s="281">
        <v>6.7</v>
      </c>
      <c r="D178" s="498">
        <v>6.7</v>
      </c>
      <c r="E178" s="281">
        <v>0.32</v>
      </c>
      <c r="F178" s="511" t="s">
        <v>191</v>
      </c>
      <c r="G178" s="468"/>
      <c r="I178" s="290"/>
      <c r="J178" s="265"/>
      <c r="K178" s="73"/>
      <c r="L178" s="73"/>
      <c r="M178" s="73"/>
      <c r="N178" s="64"/>
    </row>
    <row r="179" spans="1:14" ht="21.75" customHeight="1" x14ac:dyDescent="0.25">
      <c r="A179" s="264" t="s">
        <v>201</v>
      </c>
      <c r="B179" s="491" t="s">
        <v>540</v>
      </c>
      <c r="C179" s="282">
        <v>1.169</v>
      </c>
      <c r="D179" s="500">
        <v>1.169</v>
      </c>
      <c r="E179" s="282">
        <v>2.23</v>
      </c>
      <c r="F179" s="512" t="s">
        <v>191</v>
      </c>
      <c r="G179" s="468"/>
      <c r="I179" s="266"/>
      <c r="J179" s="24"/>
      <c r="K179" s="27"/>
      <c r="L179" s="27"/>
      <c r="M179" s="24"/>
      <c r="N179" s="21"/>
    </row>
    <row r="180" spans="1:14" ht="21.75" customHeight="1" x14ac:dyDescent="0.25">
      <c r="A180" s="472" t="s">
        <v>202</v>
      </c>
      <c r="B180" s="492" t="s">
        <v>540</v>
      </c>
      <c r="C180" s="473">
        <f>260149*123/1000/1000</f>
        <v>31.998327</v>
      </c>
      <c r="D180" s="501">
        <f>260149*123/1000/1000</f>
        <v>31.998327</v>
      </c>
      <c r="E180" s="474">
        <v>34.590000000000003</v>
      </c>
      <c r="F180" s="513" t="s">
        <v>191</v>
      </c>
      <c r="G180" s="468"/>
      <c r="I180" s="266"/>
      <c r="J180" s="24"/>
      <c r="K180" s="27"/>
      <c r="L180" s="27"/>
      <c r="M180" s="24"/>
      <c r="N180" s="21"/>
    </row>
    <row r="181" spans="1:14" x14ac:dyDescent="0.25">
      <c r="I181" s="266"/>
      <c r="J181" s="24"/>
      <c r="K181" s="27"/>
      <c r="L181" s="27"/>
      <c r="M181" s="24"/>
      <c r="N181" s="21"/>
    </row>
    <row r="182" spans="1:14" ht="161.25" customHeight="1" x14ac:dyDescent="0.25">
      <c r="A182" s="1058" t="s">
        <v>547</v>
      </c>
      <c r="B182" s="1058"/>
      <c r="C182" s="1058"/>
      <c r="D182" s="1058"/>
      <c r="E182" s="1058"/>
      <c r="F182" s="1058"/>
      <c r="G182" s="1058"/>
      <c r="H182" s="1058"/>
      <c r="I182" s="1058"/>
      <c r="J182" s="1058"/>
      <c r="K182" s="1058"/>
      <c r="L182" s="138"/>
      <c r="M182" s="67"/>
      <c r="N182" s="67"/>
    </row>
    <row r="184" spans="1:14" ht="36" customHeight="1" x14ac:dyDescent="0.25">
      <c r="A184" s="1052" t="s">
        <v>203</v>
      </c>
      <c r="B184" s="1052"/>
      <c r="C184" s="1052"/>
      <c r="D184" s="1052"/>
      <c r="E184" s="1052"/>
      <c r="F184" s="1052"/>
      <c r="G184" s="1053"/>
    </row>
    <row r="185" spans="1:14" ht="42" customHeight="1" x14ac:dyDescent="0.25">
      <c r="A185" s="986" t="s">
        <v>204</v>
      </c>
      <c r="B185" s="986"/>
      <c r="C185" s="986"/>
      <c r="D185" s="986"/>
      <c r="E185" s="986"/>
      <c r="F185" s="986"/>
      <c r="G185" s="1054"/>
    </row>
    <row r="186" spans="1:14" ht="24" customHeight="1" x14ac:dyDescent="0.25">
      <c r="A186" s="419" t="s">
        <v>205</v>
      </c>
      <c r="B186" s="524" t="s">
        <v>206</v>
      </c>
      <c r="C186" s="420" t="s">
        <v>207</v>
      </c>
      <c r="D186" s="524" t="s">
        <v>208</v>
      </c>
      <c r="E186" s="420" t="s">
        <v>209</v>
      </c>
      <c r="F186" s="524" t="s">
        <v>210</v>
      </c>
      <c r="G186" s="1066" t="s">
        <v>211</v>
      </c>
    </row>
    <row r="187" spans="1:14" x14ac:dyDescent="0.25">
      <c r="A187" s="382"/>
      <c r="B187" s="522" t="s">
        <v>84</v>
      </c>
      <c r="C187" s="421" t="s">
        <v>84</v>
      </c>
      <c r="D187" s="522" t="s">
        <v>84</v>
      </c>
      <c r="E187" s="421" t="s">
        <v>84</v>
      </c>
      <c r="F187" s="522" t="s">
        <v>84</v>
      </c>
      <c r="G187" s="1067"/>
    </row>
    <row r="188" spans="1:14" x14ac:dyDescent="0.25">
      <c r="A188" s="830"/>
      <c r="B188" s="827"/>
      <c r="C188" s="828"/>
      <c r="D188" s="827"/>
      <c r="E188" s="828"/>
      <c r="F188" s="827"/>
      <c r="G188" s="829"/>
    </row>
    <row r="189" spans="1:14" x14ac:dyDescent="0.25">
      <c r="A189" s="876" t="s">
        <v>212</v>
      </c>
      <c r="B189" s="877">
        <v>0</v>
      </c>
      <c r="C189" s="878">
        <v>0</v>
      </c>
      <c r="D189" s="877">
        <v>0.126263655</v>
      </c>
      <c r="E189" s="878">
        <v>0.216521612</v>
      </c>
      <c r="F189" s="877">
        <v>0.65721473399999997</v>
      </c>
      <c r="G189" s="879">
        <v>4.5309510790000003</v>
      </c>
      <c r="I189" s="918"/>
      <c r="J189" s="918"/>
      <c r="K189" s="918"/>
      <c r="L189" s="918"/>
    </row>
    <row r="190" spans="1:14" x14ac:dyDescent="0.25">
      <c r="A190" s="823" t="s">
        <v>129</v>
      </c>
      <c r="B190" s="820">
        <v>0</v>
      </c>
      <c r="C190" s="821">
        <v>0</v>
      </c>
      <c r="D190" s="820">
        <v>0.64</v>
      </c>
      <c r="E190" s="821">
        <v>0.26</v>
      </c>
      <c r="F190" s="820">
        <v>0.1</v>
      </c>
      <c r="G190" s="819">
        <v>3.5</v>
      </c>
    </row>
    <row r="191" spans="1:14" x14ac:dyDescent="0.25">
      <c r="A191" s="822" t="s">
        <v>130</v>
      </c>
      <c r="B191" s="818">
        <v>0</v>
      </c>
      <c r="C191" s="815">
        <v>0</v>
      </c>
      <c r="D191" s="818">
        <v>0.62</v>
      </c>
      <c r="E191" s="815">
        <v>0.28000000000000003</v>
      </c>
      <c r="F191" s="818">
        <v>0.11</v>
      </c>
      <c r="G191" s="418">
        <v>3.5</v>
      </c>
    </row>
    <row r="192" spans="1:14" x14ac:dyDescent="0.25">
      <c r="A192" s="823" t="s">
        <v>131</v>
      </c>
      <c r="B192" s="820">
        <v>0</v>
      </c>
      <c r="C192" s="821">
        <v>0</v>
      </c>
      <c r="D192" s="820">
        <v>0.8</v>
      </c>
      <c r="E192" s="821">
        <v>0.14000000000000001</v>
      </c>
      <c r="F192" s="820">
        <v>0.06</v>
      </c>
      <c r="G192" s="819">
        <v>3.3</v>
      </c>
    </row>
    <row r="193" spans="1:9" x14ac:dyDescent="0.25">
      <c r="A193" s="822" t="s">
        <v>132</v>
      </c>
      <c r="B193" s="818">
        <v>0</v>
      </c>
      <c r="C193" s="815">
        <v>0</v>
      </c>
      <c r="D193" s="818">
        <v>0</v>
      </c>
      <c r="E193" s="815">
        <v>0</v>
      </c>
      <c r="F193" s="818">
        <v>1</v>
      </c>
      <c r="G193" s="418">
        <v>5</v>
      </c>
    </row>
    <row r="194" spans="1:9" x14ac:dyDescent="0.25">
      <c r="A194" s="823" t="s">
        <v>133</v>
      </c>
      <c r="B194" s="820">
        <v>0</v>
      </c>
      <c r="C194" s="821">
        <v>0</v>
      </c>
      <c r="D194" s="820">
        <v>7.0000000000000007E-2</v>
      </c>
      <c r="E194" s="821">
        <v>0.02</v>
      </c>
      <c r="F194" s="820">
        <v>0.91</v>
      </c>
      <c r="G194" s="819">
        <v>4.8</v>
      </c>
    </row>
    <row r="195" spans="1:9" x14ac:dyDescent="0.25">
      <c r="A195" s="822" t="s">
        <v>134</v>
      </c>
      <c r="B195" s="818">
        <v>0</v>
      </c>
      <c r="C195" s="815">
        <v>0</v>
      </c>
      <c r="D195" s="818">
        <v>0</v>
      </c>
      <c r="E195" s="815">
        <v>7.0000000000000007E-2</v>
      </c>
      <c r="F195" s="818">
        <v>0.93</v>
      </c>
      <c r="G195" s="418">
        <v>4.9000000000000004</v>
      </c>
    </row>
    <row r="196" spans="1:9" x14ac:dyDescent="0.25">
      <c r="A196" s="823" t="s">
        <v>135</v>
      </c>
      <c r="B196" s="820">
        <v>0</v>
      </c>
      <c r="C196" s="821">
        <v>0</v>
      </c>
      <c r="D196" s="820">
        <v>0.33</v>
      </c>
      <c r="E196" s="821">
        <v>0.44</v>
      </c>
      <c r="F196" s="820">
        <v>0.23</v>
      </c>
      <c r="G196" s="819">
        <v>3.9</v>
      </c>
    </row>
    <row r="197" spans="1:9" x14ac:dyDescent="0.25">
      <c r="A197" s="822" t="s">
        <v>136</v>
      </c>
      <c r="B197" s="818">
        <v>0</v>
      </c>
      <c r="C197" s="815">
        <v>0</v>
      </c>
      <c r="D197" s="818">
        <v>0.31</v>
      </c>
      <c r="E197" s="815">
        <v>0.31</v>
      </c>
      <c r="F197" s="818">
        <v>0.38</v>
      </c>
      <c r="G197" s="418">
        <v>4.0999999999999996</v>
      </c>
    </row>
    <row r="198" spans="1:9" x14ac:dyDescent="0.25">
      <c r="A198" s="59" t="s">
        <v>116</v>
      </c>
      <c r="B198" s="820">
        <v>0</v>
      </c>
      <c r="C198" s="821">
        <v>0</v>
      </c>
      <c r="D198" s="820">
        <v>0</v>
      </c>
      <c r="E198" s="824">
        <v>1</v>
      </c>
      <c r="F198" s="820">
        <v>0</v>
      </c>
      <c r="G198" s="825">
        <v>4</v>
      </c>
    </row>
    <row r="199" spans="1:9" x14ac:dyDescent="0.25">
      <c r="A199" s="268" t="s">
        <v>117</v>
      </c>
      <c r="B199" s="818">
        <v>0</v>
      </c>
      <c r="C199" s="815">
        <v>0</v>
      </c>
      <c r="D199" s="818">
        <v>0</v>
      </c>
      <c r="E199" s="815">
        <v>1</v>
      </c>
      <c r="F199" s="818">
        <v>0</v>
      </c>
      <c r="G199" s="418">
        <v>4</v>
      </c>
    </row>
    <row r="200" spans="1:9" x14ac:dyDescent="0.25">
      <c r="A200" s="59" t="s">
        <v>120</v>
      </c>
      <c r="B200" s="820">
        <v>0</v>
      </c>
      <c r="C200" s="821">
        <v>0</v>
      </c>
      <c r="D200" s="820">
        <v>0</v>
      </c>
      <c r="E200" s="821">
        <v>0</v>
      </c>
      <c r="F200" s="820">
        <v>1</v>
      </c>
      <c r="G200" s="819">
        <v>5</v>
      </c>
      <c r="I200" s="813"/>
    </row>
    <row r="201" spans="1:9" x14ac:dyDescent="0.25">
      <c r="A201" s="831" t="s">
        <v>121</v>
      </c>
      <c r="B201" s="832">
        <v>0</v>
      </c>
      <c r="C201" s="833">
        <v>0</v>
      </c>
      <c r="D201" s="832">
        <v>0</v>
      </c>
      <c r="E201" s="833">
        <v>0</v>
      </c>
      <c r="F201" s="832">
        <v>1</v>
      </c>
      <c r="G201" s="834">
        <v>5</v>
      </c>
      <c r="I201" s="267"/>
    </row>
    <row r="202" spans="1:9" x14ac:dyDescent="0.25">
      <c r="A202" s="42" t="s">
        <v>118</v>
      </c>
      <c r="B202" s="820">
        <v>0</v>
      </c>
      <c r="C202" s="821">
        <v>0</v>
      </c>
      <c r="D202" s="820">
        <v>0</v>
      </c>
      <c r="E202" s="821">
        <v>1</v>
      </c>
      <c r="F202" s="820">
        <v>0</v>
      </c>
      <c r="G202" s="819">
        <v>4</v>
      </c>
      <c r="I202" s="814"/>
    </row>
    <row r="203" spans="1:9" x14ac:dyDescent="0.25">
      <c r="A203" s="269"/>
      <c r="B203" s="523"/>
      <c r="C203" s="417"/>
      <c r="D203" s="523"/>
      <c r="E203" s="417"/>
      <c r="F203" s="523"/>
      <c r="G203" s="418"/>
      <c r="I203" s="267"/>
    </row>
    <row r="204" spans="1:9" x14ac:dyDescent="0.25">
      <c r="A204" s="826" t="s">
        <v>213</v>
      </c>
      <c r="B204" s="844">
        <v>0.3</v>
      </c>
      <c r="C204" s="845">
        <v>0.1</v>
      </c>
      <c r="D204" s="844">
        <v>0.5</v>
      </c>
      <c r="E204" s="845">
        <v>0.1</v>
      </c>
      <c r="F204" s="844">
        <v>0</v>
      </c>
      <c r="G204" s="846">
        <v>2</v>
      </c>
    </row>
    <row r="205" spans="1:9" x14ac:dyDescent="0.25">
      <c r="A205" s="268" t="s">
        <v>214</v>
      </c>
      <c r="B205" s="818">
        <v>0.8</v>
      </c>
      <c r="C205" s="815">
        <v>0.2</v>
      </c>
      <c r="D205" s="818">
        <v>0</v>
      </c>
      <c r="E205" s="815">
        <v>0</v>
      </c>
      <c r="F205" s="818">
        <v>0</v>
      </c>
      <c r="G205" s="418">
        <v>1</v>
      </c>
    </row>
    <row r="206" spans="1:9" x14ac:dyDescent="0.25">
      <c r="A206" s="59" t="s">
        <v>215</v>
      </c>
      <c r="B206" s="820">
        <v>0.7</v>
      </c>
      <c r="C206" s="821">
        <v>0.3</v>
      </c>
      <c r="D206" s="820">
        <v>0</v>
      </c>
      <c r="E206" s="821">
        <v>0</v>
      </c>
      <c r="F206" s="820">
        <v>0</v>
      </c>
      <c r="G206" s="819">
        <v>1</v>
      </c>
    </row>
    <row r="207" spans="1:9" x14ac:dyDescent="0.25">
      <c r="A207" s="525" t="s">
        <v>216</v>
      </c>
      <c r="B207" s="817">
        <v>0</v>
      </c>
      <c r="C207" s="816">
        <v>0</v>
      </c>
      <c r="D207" s="817">
        <v>0.8</v>
      </c>
      <c r="E207" s="816">
        <v>0.2</v>
      </c>
      <c r="F207" s="817">
        <v>0</v>
      </c>
      <c r="G207" s="526">
        <v>3</v>
      </c>
    </row>
    <row r="208" spans="1:9" x14ac:dyDescent="0.25">
      <c r="A208" s="293"/>
      <c r="B208" s="294"/>
      <c r="C208" s="294"/>
      <c r="D208" s="294"/>
      <c r="E208" s="294"/>
      <c r="F208" s="294"/>
      <c r="G208" s="294"/>
    </row>
    <row r="209" spans="1:7" ht="111" customHeight="1" x14ac:dyDescent="0.25">
      <c r="A209" s="1059" t="s">
        <v>548</v>
      </c>
      <c r="B209" s="1059"/>
      <c r="C209" s="1059"/>
      <c r="D209" s="1059"/>
      <c r="E209" s="1059"/>
      <c r="F209" s="1059"/>
      <c r="G209" s="1059"/>
    </row>
    <row r="210" spans="1:7" x14ac:dyDescent="0.25">
      <c r="A210" s="291"/>
      <c r="B210" s="292"/>
      <c r="C210" s="292"/>
      <c r="D210" s="292"/>
      <c r="E210" s="292"/>
      <c r="F210" s="292"/>
      <c r="G210" s="292"/>
    </row>
  </sheetData>
  <sheetProtection algorithmName="SHA-512" hashValue="Tz8m0nqvFege90m1ea6BIuj6YtrD+VC3QWWyt7dZHqLa3gN/8AK6Kot/adV0ZlAmYYzVDZOkEJTNJuNtDbIZGQ==" saltValue="u/IhJwNyvEyjmz+53Vu6Mg==" spinCount="100000" sheet="1" objects="1" scenarios="1"/>
  <mergeCells count="38">
    <mergeCell ref="A209:G209"/>
    <mergeCell ref="B151:C151"/>
    <mergeCell ref="A118:J119"/>
    <mergeCell ref="B130:C130"/>
    <mergeCell ref="B121:C121"/>
    <mergeCell ref="B140:C140"/>
    <mergeCell ref="B150:C150"/>
    <mergeCell ref="B141:C141"/>
    <mergeCell ref="G186:G187"/>
    <mergeCell ref="H163:K163"/>
    <mergeCell ref="A160:J161"/>
    <mergeCell ref="B120:C120"/>
    <mergeCell ref="B131:C131"/>
    <mergeCell ref="M164:N164"/>
    <mergeCell ref="A184:G184"/>
    <mergeCell ref="A185:G185"/>
    <mergeCell ref="A163:F163"/>
    <mergeCell ref="C164:D164"/>
    <mergeCell ref="E164:F164"/>
    <mergeCell ref="A182:K182"/>
    <mergeCell ref="A99:H99"/>
    <mergeCell ref="A101:H102"/>
    <mergeCell ref="A116:H116"/>
    <mergeCell ref="A98:H98"/>
    <mergeCell ref="A115:H115"/>
    <mergeCell ref="A82:F82"/>
    <mergeCell ref="A55:F56"/>
    <mergeCell ref="A53:F53"/>
    <mergeCell ref="A52:H52"/>
    <mergeCell ref="A84:H85"/>
    <mergeCell ref="A21:F21"/>
    <mergeCell ref="A38:F39"/>
    <mergeCell ref="A1:F1"/>
    <mergeCell ref="A2:F2"/>
    <mergeCell ref="F20:G20"/>
    <mergeCell ref="A3:F4"/>
    <mergeCell ref="A23:I24"/>
    <mergeCell ref="A36:I3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52F1F-CF92-47F0-AEAC-AA0A1F8BB342}">
  <sheetPr>
    <tabColor rgb="FFA5BEB9"/>
  </sheetPr>
  <dimension ref="A1:Y66"/>
  <sheetViews>
    <sheetView zoomScaleNormal="100" workbookViewId="0">
      <selection sqref="A1:L1"/>
    </sheetView>
  </sheetViews>
  <sheetFormatPr defaultColWidth="8.7109375" defaultRowHeight="15" x14ac:dyDescent="0.25"/>
  <cols>
    <col min="1" max="1" width="19.85546875" customWidth="1"/>
    <col min="2" max="2" width="25.140625" customWidth="1"/>
    <col min="3" max="3" width="17.85546875" customWidth="1"/>
    <col min="4" max="4" width="17.42578125" customWidth="1"/>
    <col min="5" max="5" width="17.42578125" style="55" customWidth="1"/>
    <col min="6" max="6" width="17" style="55" customWidth="1"/>
    <col min="7" max="7" width="3.5703125" customWidth="1"/>
    <col min="8" max="8" width="18" customWidth="1"/>
    <col min="9" max="9" width="23" customWidth="1"/>
    <col min="10" max="10" width="16.5703125" customWidth="1"/>
    <col min="11" max="11" width="16.85546875" customWidth="1"/>
    <col min="12" max="12" width="17" customWidth="1"/>
  </cols>
  <sheetData>
    <row r="1" spans="1:25" ht="41.25" customHeight="1" x14ac:dyDescent="0.25">
      <c r="A1" s="1101" t="s">
        <v>217</v>
      </c>
      <c r="B1" s="1101"/>
      <c r="C1" s="1101"/>
      <c r="D1" s="1101"/>
      <c r="E1" s="1101"/>
      <c r="F1" s="1101"/>
      <c r="G1" s="1101"/>
      <c r="H1" s="1101"/>
      <c r="I1" s="1101"/>
      <c r="J1" s="1101"/>
      <c r="K1" s="1101"/>
      <c r="L1" s="1101"/>
    </row>
    <row r="2" spans="1:25" ht="64.5" customHeight="1" x14ac:dyDescent="0.25">
      <c r="A2" s="986" t="s">
        <v>505</v>
      </c>
      <c r="B2" s="986"/>
      <c r="C2" s="986"/>
      <c r="D2" s="986"/>
      <c r="E2" s="986"/>
      <c r="F2" s="986"/>
      <c r="G2" s="986"/>
      <c r="H2" s="986"/>
      <c r="I2" s="986"/>
      <c r="J2" s="986"/>
      <c r="K2" s="986"/>
      <c r="L2" s="986"/>
    </row>
    <row r="3" spans="1:25" ht="22.5" customHeight="1" x14ac:dyDescent="0.25">
      <c r="A3" s="1073" t="s">
        <v>218</v>
      </c>
      <c r="B3" s="1074"/>
      <c r="C3" s="624" t="s">
        <v>75</v>
      </c>
      <c r="D3" s="709" t="s">
        <v>219</v>
      </c>
      <c r="E3" s="709">
        <v>2021</v>
      </c>
      <c r="F3" s="709">
        <v>2020</v>
      </c>
      <c r="G3" s="59"/>
      <c r="H3" s="1073" t="s">
        <v>218</v>
      </c>
      <c r="I3" s="1074"/>
      <c r="J3" s="624" t="s">
        <v>75</v>
      </c>
      <c r="K3" s="709" t="s">
        <v>219</v>
      </c>
      <c r="L3" s="709">
        <v>2021</v>
      </c>
      <c r="M3" s="587"/>
    </row>
    <row r="4" spans="1:25" ht="21" customHeight="1" x14ac:dyDescent="0.25">
      <c r="A4" s="1075" t="s">
        <v>220</v>
      </c>
      <c r="B4" s="1023"/>
      <c r="C4" s="486" t="s">
        <v>551</v>
      </c>
      <c r="D4" s="572"/>
      <c r="E4" s="565">
        <v>44114</v>
      </c>
      <c r="F4" s="565">
        <v>45184.51</v>
      </c>
      <c r="G4" s="59"/>
      <c r="H4" s="1075" t="s">
        <v>220</v>
      </c>
      <c r="I4" s="1023"/>
      <c r="J4" s="486" t="s">
        <v>551</v>
      </c>
      <c r="K4" s="572"/>
      <c r="L4" s="565">
        <v>1899</v>
      </c>
      <c r="M4" s="240"/>
    </row>
    <row r="5" spans="1:25" ht="20.25" customHeight="1" x14ac:dyDescent="0.25">
      <c r="A5" s="1099" t="s">
        <v>221</v>
      </c>
      <c r="B5" s="1100"/>
      <c r="C5" s="1100"/>
      <c r="D5" s="1100"/>
      <c r="E5" s="1100"/>
      <c r="F5" s="1102"/>
      <c r="G5" s="59"/>
      <c r="H5" s="1099" t="s">
        <v>222</v>
      </c>
      <c r="I5" s="1100"/>
      <c r="J5" s="1100"/>
      <c r="K5" s="1100"/>
      <c r="L5" s="1100"/>
      <c r="M5" s="65"/>
      <c r="N5" s="65"/>
      <c r="O5" s="65"/>
      <c r="P5" s="65"/>
      <c r="Q5" s="65"/>
      <c r="R5" s="65"/>
      <c r="S5" s="65"/>
      <c r="U5" s="65"/>
      <c r="V5" s="65"/>
      <c r="W5" s="65"/>
      <c r="X5" s="65"/>
      <c r="Y5" s="65"/>
    </row>
    <row r="6" spans="1:25" ht="20.25" customHeight="1" x14ac:dyDescent="0.25">
      <c r="A6" s="1095" t="s">
        <v>205</v>
      </c>
      <c r="B6" s="1096"/>
      <c r="C6" s="489" t="s">
        <v>75</v>
      </c>
      <c r="D6" s="374" t="s">
        <v>219</v>
      </c>
      <c r="E6" s="629">
        <v>2021</v>
      </c>
      <c r="F6" s="630">
        <v>2020</v>
      </c>
      <c r="G6" s="59"/>
      <c r="H6" s="1095" t="s">
        <v>205</v>
      </c>
      <c r="I6" s="1096"/>
      <c r="J6" s="483" t="s">
        <v>75</v>
      </c>
      <c r="K6" s="378" t="s">
        <v>219</v>
      </c>
      <c r="L6" s="629">
        <v>2021</v>
      </c>
      <c r="N6" s="54"/>
      <c r="O6" s="54"/>
      <c r="P6" s="54"/>
      <c r="Q6" s="54"/>
      <c r="R6" s="54"/>
      <c r="S6" s="54"/>
      <c r="U6" s="54"/>
      <c r="V6" s="54"/>
      <c r="W6" s="54"/>
      <c r="X6" s="54"/>
      <c r="Y6" s="54"/>
    </row>
    <row r="7" spans="1:25" ht="20.25" customHeight="1" x14ac:dyDescent="0.25">
      <c r="A7" s="1090" t="s">
        <v>223</v>
      </c>
      <c r="B7" s="1091"/>
      <c r="C7" s="570" t="s">
        <v>224</v>
      </c>
      <c r="D7" s="562">
        <v>2000</v>
      </c>
      <c r="E7" s="577">
        <f>E26</f>
        <v>3023.4798877455564</v>
      </c>
      <c r="F7" s="566">
        <f>F26</f>
        <v>4021.6315987225253</v>
      </c>
      <c r="G7" s="59"/>
      <c r="H7" s="1090" t="s">
        <v>223</v>
      </c>
      <c r="I7" s="1091"/>
      <c r="J7" s="593" t="s">
        <v>224</v>
      </c>
      <c r="K7" s="484"/>
      <c r="L7" s="589">
        <f>L26</f>
        <v>1618.247694334651</v>
      </c>
      <c r="N7" s="135"/>
      <c r="O7" s="135"/>
      <c r="P7" s="60"/>
      <c r="Q7" s="60"/>
      <c r="R7" s="60"/>
      <c r="S7" s="60"/>
      <c r="U7" s="135"/>
      <c r="V7" s="135"/>
      <c r="W7" s="60"/>
      <c r="X7" s="60"/>
      <c r="Y7" s="60"/>
    </row>
    <row r="8" spans="1:25" ht="20.25" customHeight="1" x14ac:dyDescent="0.25">
      <c r="A8" s="1092" t="s">
        <v>225</v>
      </c>
      <c r="B8" s="1086"/>
      <c r="C8" s="571" t="s">
        <v>224</v>
      </c>
      <c r="D8" s="563">
        <v>4000</v>
      </c>
      <c r="E8" s="578">
        <f>E28</f>
        <v>5407.8578110383532</v>
      </c>
      <c r="F8" s="567">
        <f>F28</f>
        <v>4510.2901061422508</v>
      </c>
      <c r="G8" s="59"/>
      <c r="H8" s="1092" t="s">
        <v>225</v>
      </c>
      <c r="I8" s="1086"/>
      <c r="J8" s="594" t="s">
        <v>224</v>
      </c>
      <c r="K8" s="482"/>
      <c r="L8" s="590">
        <f>L28</f>
        <v>1546.0035133948177</v>
      </c>
      <c r="N8" s="135"/>
      <c r="O8" s="135"/>
      <c r="P8" s="60"/>
      <c r="Q8" s="60"/>
      <c r="R8" s="60"/>
      <c r="S8" s="60"/>
      <c r="U8" s="135"/>
      <c r="V8" s="135"/>
      <c r="W8" s="60"/>
      <c r="X8" s="60"/>
      <c r="Y8" s="60"/>
    </row>
    <row r="9" spans="1:25" ht="19.5" customHeight="1" x14ac:dyDescent="0.25">
      <c r="A9" s="1090" t="s">
        <v>226</v>
      </c>
      <c r="B9" s="1091"/>
      <c r="C9" s="570" t="s">
        <v>227</v>
      </c>
      <c r="D9" s="584">
        <v>10</v>
      </c>
      <c r="E9" s="579">
        <f>E56</f>
        <v>11.688493919550982</v>
      </c>
      <c r="F9" s="574">
        <f>F56</f>
        <v>29.540888596656025</v>
      </c>
      <c r="G9" s="59"/>
      <c r="H9" s="1090" t="s">
        <v>226</v>
      </c>
      <c r="I9" s="1091"/>
      <c r="J9" s="593" t="s">
        <v>227</v>
      </c>
      <c r="K9" s="484"/>
      <c r="L9" s="591">
        <f>L56</f>
        <v>4.1062801932367154</v>
      </c>
      <c r="N9" s="135"/>
      <c r="O9" s="135"/>
      <c r="P9" s="60"/>
      <c r="Q9" s="60"/>
      <c r="R9" s="60"/>
      <c r="S9" s="60"/>
      <c r="U9" s="135"/>
      <c r="V9" s="135"/>
      <c r="W9" s="60"/>
      <c r="X9" s="60"/>
      <c r="Y9" s="60"/>
    </row>
    <row r="10" spans="1:25" ht="24" customHeight="1" x14ac:dyDescent="0.25">
      <c r="A10" s="1093" t="s">
        <v>228</v>
      </c>
      <c r="B10" s="986"/>
      <c r="C10" s="486" t="s">
        <v>550</v>
      </c>
      <c r="D10" s="585">
        <v>80</v>
      </c>
      <c r="E10" s="580">
        <f>E42</f>
        <v>85.86</v>
      </c>
      <c r="F10" s="575">
        <f>F42</f>
        <v>103.2</v>
      </c>
      <c r="G10" s="59"/>
      <c r="H10" s="1093" t="s">
        <v>229</v>
      </c>
      <c r="I10" s="986"/>
      <c r="J10" s="482" t="s">
        <v>84</v>
      </c>
      <c r="K10" s="482"/>
      <c r="L10" s="592">
        <f>L43</f>
        <v>60</v>
      </c>
      <c r="N10" s="135"/>
      <c r="O10" s="135"/>
      <c r="P10" s="60"/>
      <c r="Q10" s="60"/>
      <c r="R10" s="60"/>
      <c r="S10" s="60"/>
      <c r="U10" s="135"/>
      <c r="V10" s="135"/>
      <c r="W10" s="60"/>
      <c r="X10" s="60"/>
      <c r="Y10" s="60"/>
    </row>
    <row r="11" spans="1:25" ht="20.25" customHeight="1" x14ac:dyDescent="0.25">
      <c r="A11" s="1103" t="s">
        <v>229</v>
      </c>
      <c r="B11" s="1104"/>
      <c r="C11" s="490" t="s">
        <v>84</v>
      </c>
      <c r="D11" s="584">
        <v>60</v>
      </c>
      <c r="E11" s="581">
        <f>E43</f>
        <v>60.9</v>
      </c>
      <c r="F11" s="454">
        <f>F43</f>
        <v>57.4</v>
      </c>
      <c r="G11" s="59"/>
      <c r="H11" s="1090" t="s">
        <v>230</v>
      </c>
      <c r="I11" s="1091"/>
      <c r="J11" s="593" t="s">
        <v>549</v>
      </c>
      <c r="K11" s="484"/>
      <c r="L11" s="591">
        <f>L45</f>
        <v>2.5411657743206386</v>
      </c>
      <c r="N11" s="135"/>
      <c r="O11" s="135"/>
      <c r="P11" s="60"/>
      <c r="Q11" s="60"/>
      <c r="R11" s="60"/>
      <c r="S11" s="60"/>
      <c r="U11" s="135"/>
      <c r="V11" s="135"/>
      <c r="W11" s="60"/>
      <c r="X11" s="60"/>
      <c r="Y11" s="60"/>
    </row>
    <row r="12" spans="1:25" ht="24.75" customHeight="1" x14ac:dyDescent="0.25">
      <c r="A12" s="1092" t="s">
        <v>230</v>
      </c>
      <c r="B12" s="1086"/>
      <c r="C12" s="571" t="s">
        <v>549</v>
      </c>
      <c r="D12" s="586">
        <v>2</v>
      </c>
      <c r="E12" s="580">
        <f>E45</f>
        <v>3.7345564844270176</v>
      </c>
      <c r="F12" s="453">
        <f>F45</f>
        <v>2.8</v>
      </c>
      <c r="G12" s="59"/>
      <c r="H12" s="1097" t="s">
        <v>231</v>
      </c>
      <c r="I12" s="1098"/>
      <c r="J12" s="625" t="s">
        <v>84</v>
      </c>
      <c r="K12" s="626"/>
      <c r="L12" s="627">
        <f>L52</f>
        <v>32.11</v>
      </c>
      <c r="N12" s="135"/>
      <c r="O12" s="135"/>
      <c r="P12" s="60"/>
      <c r="Q12" s="60"/>
      <c r="R12" s="60"/>
      <c r="S12" s="60"/>
      <c r="U12" s="135"/>
      <c r="V12" s="135"/>
      <c r="W12" s="60"/>
      <c r="X12" s="60"/>
      <c r="Y12" s="60"/>
    </row>
    <row r="13" spans="1:25" ht="20.25" customHeight="1" x14ac:dyDescent="0.25">
      <c r="A13" s="1090" t="s">
        <v>231</v>
      </c>
      <c r="B13" s="1091"/>
      <c r="C13" s="570" t="s">
        <v>84</v>
      </c>
      <c r="D13" s="584">
        <v>60</v>
      </c>
      <c r="E13" s="582">
        <f>E52</f>
        <v>45.11</v>
      </c>
      <c r="F13" s="576">
        <f>F52</f>
        <v>46.19</v>
      </c>
      <c r="G13" s="59"/>
      <c r="H13" s="1023"/>
      <c r="I13" s="1023"/>
      <c r="J13" s="24"/>
      <c r="K13" s="24"/>
      <c r="L13" s="24"/>
      <c r="N13" s="135"/>
      <c r="O13" s="135"/>
      <c r="P13" s="60"/>
      <c r="Q13" s="60"/>
      <c r="R13" s="60"/>
      <c r="S13" s="60"/>
      <c r="U13" s="135"/>
      <c r="V13" s="135"/>
      <c r="W13" s="60"/>
      <c r="X13" s="60"/>
      <c r="Y13" s="60"/>
    </row>
    <row r="14" spans="1:25" ht="89.25" customHeight="1" x14ac:dyDescent="0.25">
      <c r="A14" s="1094" t="s">
        <v>232</v>
      </c>
      <c r="B14" s="1028"/>
      <c r="C14" s="571" t="s">
        <v>84</v>
      </c>
      <c r="D14" s="585" t="s">
        <v>233</v>
      </c>
      <c r="E14" s="583" t="s">
        <v>234</v>
      </c>
      <c r="F14" s="568" t="s">
        <v>235</v>
      </c>
      <c r="G14" s="59"/>
      <c r="H14" s="1023"/>
      <c r="I14" s="1023"/>
      <c r="J14" s="24"/>
      <c r="K14" s="24"/>
      <c r="L14" s="24"/>
      <c r="N14" s="135"/>
      <c r="O14" s="135"/>
      <c r="P14" s="60"/>
      <c r="Q14" s="60"/>
      <c r="R14" s="60"/>
      <c r="S14" s="60"/>
      <c r="U14" s="135"/>
      <c r="V14" s="135"/>
      <c r="W14" s="60"/>
      <c r="X14" s="60"/>
      <c r="Y14" s="60"/>
    </row>
    <row r="15" spans="1:25" x14ac:dyDescent="0.25">
      <c r="A15" s="536"/>
      <c r="B15" s="536"/>
      <c r="C15" s="536"/>
      <c r="D15" s="537"/>
      <c r="E15" s="538"/>
      <c r="F15" s="539"/>
      <c r="G15" s="59"/>
      <c r="H15" s="537"/>
      <c r="I15" s="537"/>
      <c r="J15" s="537"/>
      <c r="K15" s="541"/>
      <c r="L15" s="541"/>
    </row>
    <row r="16" spans="1:25" ht="21.75" customHeight="1" x14ac:dyDescent="0.25">
      <c r="A16" s="1088" t="s">
        <v>236</v>
      </c>
      <c r="B16" s="1088"/>
      <c r="C16" s="1088"/>
      <c r="D16" s="710" t="s">
        <v>75</v>
      </c>
      <c r="E16" s="540">
        <v>2021</v>
      </c>
      <c r="F16" s="540">
        <v>2020</v>
      </c>
      <c r="G16" s="19"/>
      <c r="H16" s="1088" t="s">
        <v>236</v>
      </c>
      <c r="I16" s="1088"/>
      <c r="J16" s="1088"/>
      <c r="K16" s="710" t="s">
        <v>75</v>
      </c>
      <c r="L16" s="540">
        <v>2021</v>
      </c>
    </row>
    <row r="17" spans="1:12" x14ac:dyDescent="0.25">
      <c r="A17" s="1076" t="s">
        <v>237</v>
      </c>
      <c r="B17" s="1028" t="s">
        <v>238</v>
      </c>
      <c r="C17" s="1028"/>
      <c r="D17" s="711" t="s">
        <v>84</v>
      </c>
      <c r="E17" s="531">
        <v>1</v>
      </c>
      <c r="F17" s="596">
        <v>1</v>
      </c>
      <c r="G17" s="424"/>
      <c r="H17" s="1076" t="s">
        <v>237</v>
      </c>
      <c r="I17" s="1028" t="s">
        <v>238</v>
      </c>
      <c r="J17" s="1078"/>
      <c r="K17" s="424" t="s">
        <v>84</v>
      </c>
      <c r="L17" s="896">
        <v>100</v>
      </c>
    </row>
    <row r="18" spans="1:12" x14ac:dyDescent="0.25">
      <c r="A18" s="1076"/>
      <c r="B18" s="1027" t="s">
        <v>239</v>
      </c>
      <c r="C18" s="1027"/>
      <c r="D18" s="570" t="s">
        <v>240</v>
      </c>
      <c r="E18" s="553">
        <v>49.1</v>
      </c>
      <c r="F18" s="597">
        <v>40.5</v>
      </c>
      <c r="G18" s="424"/>
      <c r="H18" s="1076"/>
      <c r="I18" s="1027" t="s">
        <v>239</v>
      </c>
      <c r="J18" s="1079"/>
      <c r="K18" s="548" t="s">
        <v>240</v>
      </c>
      <c r="L18" s="615">
        <v>0</v>
      </c>
    </row>
    <row r="19" spans="1:12" x14ac:dyDescent="0.25">
      <c r="A19" s="1076"/>
      <c r="B19" s="1028" t="s">
        <v>241</v>
      </c>
      <c r="C19" s="1028"/>
      <c r="D19" s="571" t="s">
        <v>240</v>
      </c>
      <c r="E19" s="532">
        <v>3183</v>
      </c>
      <c r="F19" s="598">
        <v>4240.9290000000001</v>
      </c>
      <c r="G19" s="422"/>
      <c r="H19" s="1076"/>
      <c r="I19" s="1028" t="s">
        <v>241</v>
      </c>
      <c r="J19" s="1078"/>
      <c r="K19" s="422" t="s">
        <v>240</v>
      </c>
      <c r="L19" s="578">
        <v>147.38999999999999</v>
      </c>
    </row>
    <row r="20" spans="1:12" x14ac:dyDescent="0.25">
      <c r="A20" s="1076"/>
      <c r="B20" s="1027" t="s">
        <v>242</v>
      </c>
      <c r="C20" s="1027"/>
      <c r="D20" s="570" t="s">
        <v>240</v>
      </c>
      <c r="E20" s="553">
        <f>E19+E18</f>
        <v>3232.1</v>
      </c>
      <c r="F20" s="599">
        <f>SUM(F18:F19)</f>
        <v>4281.4290000000001</v>
      </c>
      <c r="G20" s="425"/>
      <c r="H20" s="1076"/>
      <c r="I20" s="1027" t="s">
        <v>242</v>
      </c>
      <c r="J20" s="1079"/>
      <c r="K20" s="548" t="s">
        <v>240</v>
      </c>
      <c r="L20" s="615">
        <v>147.38999999999999</v>
      </c>
    </row>
    <row r="21" spans="1:12" x14ac:dyDescent="0.25">
      <c r="A21" s="1076"/>
      <c r="B21" s="1028" t="s">
        <v>243</v>
      </c>
      <c r="C21" s="1028"/>
      <c r="D21" s="571" t="s">
        <v>244</v>
      </c>
      <c r="E21" s="423">
        <v>0</v>
      </c>
      <c r="F21" s="598">
        <v>4868</v>
      </c>
      <c r="G21" s="422"/>
      <c r="H21" s="1076"/>
      <c r="I21" s="1028" t="s">
        <v>243</v>
      </c>
      <c r="J21" s="1078"/>
      <c r="K21" s="422" t="s">
        <v>244</v>
      </c>
      <c r="L21" s="578">
        <v>0</v>
      </c>
    </row>
    <row r="22" spans="1:12" x14ac:dyDescent="0.25">
      <c r="A22" s="1076"/>
      <c r="B22" s="1028"/>
      <c r="C22" s="1028"/>
      <c r="D22" s="571" t="s">
        <v>245</v>
      </c>
      <c r="E22" s="532">
        <v>12495</v>
      </c>
      <c r="F22" s="598">
        <v>53408</v>
      </c>
      <c r="G22" s="422"/>
      <c r="H22" s="1076"/>
      <c r="I22" s="1028"/>
      <c r="J22" s="1078"/>
      <c r="K22" s="422" t="s">
        <v>245</v>
      </c>
      <c r="L22" s="578">
        <v>0</v>
      </c>
    </row>
    <row r="23" spans="1:12" x14ac:dyDescent="0.25">
      <c r="A23" s="1076"/>
      <c r="B23" s="1028"/>
      <c r="C23" s="1028"/>
      <c r="D23" s="571" t="s">
        <v>246</v>
      </c>
      <c r="E23" s="532">
        <v>5261</v>
      </c>
      <c r="F23" s="600">
        <v>4165</v>
      </c>
      <c r="G23" s="422"/>
      <c r="H23" s="1076"/>
      <c r="I23" s="1028"/>
      <c r="J23" s="1078"/>
      <c r="K23" s="422" t="s">
        <v>246</v>
      </c>
      <c r="L23" s="578">
        <v>140.81</v>
      </c>
    </row>
    <row r="24" spans="1:12" x14ac:dyDescent="0.25">
      <c r="A24" s="1076"/>
      <c r="B24" s="1027" t="s">
        <v>247</v>
      </c>
      <c r="C24" s="1027"/>
      <c r="D24" s="570" t="s">
        <v>240</v>
      </c>
      <c r="E24" s="553">
        <v>5781</v>
      </c>
      <c r="F24" s="601">
        <f>F23+F22*0.0396*0.2777778+F21*0.0101</f>
        <v>4801.6548469990403</v>
      </c>
      <c r="G24" s="426"/>
      <c r="H24" s="1076"/>
      <c r="I24" s="1027" t="s">
        <v>247</v>
      </c>
      <c r="J24" s="1079"/>
      <c r="K24" s="548" t="s">
        <v>240</v>
      </c>
      <c r="L24" s="616">
        <f>L23</f>
        <v>140.81</v>
      </c>
    </row>
    <row r="25" spans="1:12" x14ac:dyDescent="0.25">
      <c r="A25" s="1076"/>
      <c r="B25" s="1028" t="s">
        <v>248</v>
      </c>
      <c r="C25" s="1028"/>
      <c r="D25" s="571" t="s">
        <v>240</v>
      </c>
      <c r="E25" s="532">
        <f>E24+E20</f>
        <v>9013.1</v>
      </c>
      <c r="F25" s="600">
        <f>F24+F20</f>
        <v>9083.0838469990413</v>
      </c>
      <c r="G25" s="422"/>
      <c r="H25" s="1076"/>
      <c r="I25" s="1028" t="s">
        <v>248</v>
      </c>
      <c r="J25" s="1078"/>
      <c r="K25" s="422" t="s">
        <v>240</v>
      </c>
      <c r="L25" s="578">
        <f>SUM(L20+L23)</f>
        <v>288.2</v>
      </c>
    </row>
    <row r="26" spans="1:12" x14ac:dyDescent="0.25">
      <c r="A26" s="1076"/>
      <c r="B26" s="1027" t="s">
        <v>223</v>
      </c>
      <c r="C26" s="1027"/>
      <c r="D26" s="570" t="s">
        <v>224</v>
      </c>
      <c r="E26" s="553">
        <f>E20*1000/Medarbejdere!$D$3</f>
        <v>3023.4798877455564</v>
      </c>
      <c r="F26" s="599">
        <f>F20*1000/Medarbejdere!E3</f>
        <v>4021.6315987225253</v>
      </c>
      <c r="G26" s="422"/>
      <c r="H26" s="1076"/>
      <c r="I26" s="1027" t="s">
        <v>223</v>
      </c>
      <c r="J26" s="1079"/>
      <c r="K26" s="548" t="s">
        <v>224</v>
      </c>
      <c r="L26" s="615">
        <f>L20*1000/Medarbejdere!$C$18</f>
        <v>1618.247694334651</v>
      </c>
    </row>
    <row r="27" spans="1:12" x14ac:dyDescent="0.25">
      <c r="A27" s="1076"/>
      <c r="B27" s="1028" t="s">
        <v>249</v>
      </c>
      <c r="C27" s="1028"/>
      <c r="D27" s="571" t="s">
        <v>250</v>
      </c>
      <c r="E27" s="534">
        <f>E20*1000/E4</f>
        <v>73.266990071179222</v>
      </c>
      <c r="F27" s="602">
        <f>F20*1000/F4</f>
        <v>94.754352763812193</v>
      </c>
      <c r="G27" s="422"/>
      <c r="H27" s="1076"/>
      <c r="I27" s="1028" t="s">
        <v>249</v>
      </c>
      <c r="J27" s="1078"/>
      <c r="K27" s="422" t="s">
        <v>250</v>
      </c>
      <c r="L27" s="578">
        <f>L20*1000/L4</f>
        <v>77.61453396524486</v>
      </c>
    </row>
    <row r="28" spans="1:12" x14ac:dyDescent="0.25">
      <c r="A28" s="1076"/>
      <c r="B28" s="1027" t="s">
        <v>251</v>
      </c>
      <c r="C28" s="1027"/>
      <c r="D28" s="570" t="s">
        <v>224</v>
      </c>
      <c r="E28" s="556">
        <f>E24*1000/Medarbejdere!D3</f>
        <v>5407.8578110383532</v>
      </c>
      <c r="F28" s="601">
        <f>F24*1000/Medarbejdere!E3</f>
        <v>4510.2901061422508</v>
      </c>
      <c r="G28" s="422"/>
      <c r="H28" s="1076"/>
      <c r="I28" s="1027" t="s">
        <v>251</v>
      </c>
      <c r="J28" s="1079"/>
      <c r="K28" s="548" t="s">
        <v>224</v>
      </c>
      <c r="L28" s="615">
        <f>L24*1000/Medarbejdere!$C$18</f>
        <v>1546.0035133948177</v>
      </c>
    </row>
    <row r="29" spans="1:12" x14ac:dyDescent="0.25">
      <c r="A29" s="1076"/>
      <c r="B29" s="1028" t="s">
        <v>252</v>
      </c>
      <c r="C29" s="1028"/>
      <c r="D29" s="571" t="s">
        <v>250</v>
      </c>
      <c r="E29" s="534">
        <f>E24*1000/E4</f>
        <v>131.04683320487828</v>
      </c>
      <c r="F29" s="602">
        <f>F24*1000/F4</f>
        <v>106.26771977828331</v>
      </c>
      <c r="G29" s="422"/>
      <c r="H29" s="1076"/>
      <c r="I29" s="1028" t="s">
        <v>252</v>
      </c>
      <c r="J29" s="1078"/>
      <c r="K29" s="422" t="s">
        <v>250</v>
      </c>
      <c r="L29" s="578">
        <f>L24/L4*1000</f>
        <v>74.149552395997901</v>
      </c>
    </row>
    <row r="30" spans="1:12" x14ac:dyDescent="0.25">
      <c r="A30" s="1076"/>
      <c r="B30" s="1027" t="s">
        <v>253</v>
      </c>
      <c r="C30" s="1027"/>
      <c r="D30" s="570" t="s">
        <v>254</v>
      </c>
      <c r="E30" s="555">
        <f>E25*1000/Medarbejdere!D3</f>
        <v>8431.337698783911</v>
      </c>
      <c r="F30" s="599">
        <f>F25*1000/Medarbejdere!E3</f>
        <v>8531.921704864777</v>
      </c>
      <c r="G30" s="422"/>
      <c r="H30" s="1076"/>
      <c r="I30" s="1027" t="s">
        <v>253</v>
      </c>
      <c r="J30" s="1079"/>
      <c r="K30" s="548" t="s">
        <v>254</v>
      </c>
      <c r="L30" s="615">
        <f>L25*1000/Medarbejdere!$C$18</f>
        <v>3164.2512077294687</v>
      </c>
    </row>
    <row r="31" spans="1:12" ht="15.75" customHeight="1" x14ac:dyDescent="0.25">
      <c r="A31" s="1077"/>
      <c r="B31" s="1080" t="s">
        <v>255</v>
      </c>
      <c r="C31" s="1080"/>
      <c r="D31" s="701" t="s">
        <v>250</v>
      </c>
      <c r="E31" s="535">
        <f>E25*1000/E4</f>
        <v>204.31382327605749</v>
      </c>
      <c r="F31" s="603">
        <f>F25*1000/F4</f>
        <v>201.02207254209554</v>
      </c>
      <c r="G31" s="422"/>
      <c r="H31" s="1077"/>
      <c r="I31" s="1080" t="s">
        <v>255</v>
      </c>
      <c r="J31" s="1081"/>
      <c r="K31" s="714" t="s">
        <v>250</v>
      </c>
      <c r="L31" s="617">
        <f>L25*1000/L4</f>
        <v>151.76408636124276</v>
      </c>
    </row>
    <row r="32" spans="1:12" ht="15" customHeight="1" x14ac:dyDescent="0.25">
      <c r="A32" s="1082" t="s">
        <v>256</v>
      </c>
      <c r="B32" s="1027" t="s">
        <v>257</v>
      </c>
      <c r="C32" s="1027"/>
      <c r="D32" s="570" t="s">
        <v>258</v>
      </c>
      <c r="E32" s="546" t="s">
        <v>259</v>
      </c>
      <c r="F32" s="604" t="s">
        <v>260</v>
      </c>
      <c r="G32" s="424"/>
      <c r="H32" s="1082" t="s">
        <v>256</v>
      </c>
      <c r="I32" s="1027" t="s">
        <v>257</v>
      </c>
      <c r="J32" s="1079"/>
      <c r="K32" s="548" t="s">
        <v>258</v>
      </c>
      <c r="L32" s="604"/>
    </row>
    <row r="33" spans="1:12" ht="15" customHeight="1" x14ac:dyDescent="0.25">
      <c r="A33" s="1082"/>
      <c r="B33" s="1027"/>
      <c r="C33" s="1027"/>
      <c r="D33" s="570" t="s">
        <v>258</v>
      </c>
      <c r="E33" s="546" t="s">
        <v>261</v>
      </c>
      <c r="F33" s="604" t="s">
        <v>262</v>
      </c>
      <c r="G33" s="424"/>
      <c r="H33" s="1082"/>
      <c r="I33" s="1027"/>
      <c r="J33" s="1079"/>
      <c r="K33" s="548" t="s">
        <v>258</v>
      </c>
      <c r="L33" s="604"/>
    </row>
    <row r="34" spans="1:12" ht="15" customHeight="1" x14ac:dyDescent="0.25">
      <c r="A34" s="1082"/>
      <c r="B34" s="1027"/>
      <c r="C34" s="1027"/>
      <c r="D34" s="570" t="s">
        <v>258</v>
      </c>
      <c r="E34" s="546" t="s">
        <v>263</v>
      </c>
      <c r="F34" s="604" t="s">
        <v>264</v>
      </c>
      <c r="G34" s="424"/>
      <c r="H34" s="1082"/>
      <c r="I34" s="1027"/>
      <c r="J34" s="1079"/>
      <c r="K34" s="548" t="s">
        <v>258</v>
      </c>
      <c r="L34" s="604"/>
    </row>
    <row r="35" spans="1:12" x14ac:dyDescent="0.25">
      <c r="A35" s="1082"/>
      <c r="B35" s="1027"/>
      <c r="C35" s="1027"/>
      <c r="D35" s="570" t="s">
        <v>258</v>
      </c>
      <c r="E35" s="546" t="s">
        <v>265</v>
      </c>
      <c r="F35" s="604" t="s">
        <v>266</v>
      </c>
      <c r="G35" s="424"/>
      <c r="H35" s="1082"/>
      <c r="I35" s="1027"/>
      <c r="J35" s="1079"/>
      <c r="K35" s="548" t="s">
        <v>258</v>
      </c>
      <c r="L35" s="604"/>
    </row>
    <row r="36" spans="1:12" x14ac:dyDescent="0.25">
      <c r="A36" s="1082"/>
      <c r="B36" s="1084" t="s">
        <v>267</v>
      </c>
      <c r="C36" s="1084"/>
      <c r="D36" s="571" t="s">
        <v>268</v>
      </c>
      <c r="E36" s="532">
        <v>93899</v>
      </c>
      <c r="F36" s="605">
        <v>6506</v>
      </c>
      <c r="G36" s="424"/>
      <c r="H36" s="1082"/>
      <c r="I36" s="1084" t="s">
        <v>267</v>
      </c>
      <c r="J36" s="1085"/>
      <c r="K36" s="422" t="s">
        <v>268</v>
      </c>
      <c r="L36" s="604"/>
    </row>
    <row r="37" spans="1:12" x14ac:dyDescent="0.25">
      <c r="A37" s="1082"/>
      <c r="B37" s="1027" t="s">
        <v>269</v>
      </c>
      <c r="C37" s="1027"/>
      <c r="D37" s="570" t="s">
        <v>268</v>
      </c>
      <c r="E37" s="553">
        <v>1638</v>
      </c>
      <c r="F37" s="599">
        <v>6938</v>
      </c>
      <c r="G37" s="424"/>
      <c r="H37" s="1082"/>
      <c r="I37" s="1027" t="s">
        <v>269</v>
      </c>
      <c r="J37" s="1079"/>
      <c r="K37" s="548" t="s">
        <v>268</v>
      </c>
      <c r="L37" s="604"/>
    </row>
    <row r="38" spans="1:12" x14ac:dyDescent="0.25">
      <c r="A38" s="1082"/>
      <c r="B38" s="1028" t="s">
        <v>270</v>
      </c>
      <c r="C38" s="1028"/>
      <c r="D38" s="571" t="s">
        <v>268</v>
      </c>
      <c r="E38" s="532">
        <f>260149+378554</f>
        <v>638703</v>
      </c>
      <c r="F38" s="598">
        <f>322327+284000</f>
        <v>606327</v>
      </c>
      <c r="G38" s="424"/>
      <c r="H38" s="1082"/>
      <c r="I38" s="1028" t="s">
        <v>270</v>
      </c>
      <c r="J38" s="1078"/>
      <c r="K38" s="422" t="s">
        <v>268</v>
      </c>
      <c r="L38" s="604"/>
    </row>
    <row r="39" spans="1:12" x14ac:dyDescent="0.25">
      <c r="A39" s="1082"/>
      <c r="B39" s="1027" t="s">
        <v>271</v>
      </c>
      <c r="C39" s="1027"/>
      <c r="D39" s="570" t="s">
        <v>272</v>
      </c>
      <c r="E39" s="553">
        <f>E38/71</f>
        <v>8995.8169014084506</v>
      </c>
      <c r="F39" s="599">
        <f>F38/71</f>
        <v>8539.8169014084506</v>
      </c>
      <c r="G39" s="427"/>
      <c r="H39" s="1082"/>
      <c r="I39" s="1027" t="s">
        <v>271</v>
      </c>
      <c r="J39" s="1079"/>
      <c r="K39" s="548" t="s">
        <v>272</v>
      </c>
      <c r="L39" s="604"/>
    </row>
    <row r="40" spans="1:12" ht="36.75" customHeight="1" x14ac:dyDescent="0.25">
      <c r="A40" s="1082"/>
      <c r="B40" s="1086" t="s">
        <v>273</v>
      </c>
      <c r="C40" s="1086"/>
      <c r="D40" s="571" t="s">
        <v>80</v>
      </c>
      <c r="E40" s="543" t="s">
        <v>274</v>
      </c>
      <c r="F40" s="583" t="s">
        <v>275</v>
      </c>
      <c r="G40" s="424"/>
      <c r="H40" s="1082"/>
      <c r="I40" s="1086" t="s">
        <v>273</v>
      </c>
      <c r="J40" s="1087"/>
      <c r="K40" s="422" t="s">
        <v>80</v>
      </c>
      <c r="L40" s="604"/>
    </row>
    <row r="41" spans="1:12" x14ac:dyDescent="0.25">
      <c r="A41" s="1082"/>
      <c r="B41" s="1027" t="s">
        <v>276</v>
      </c>
      <c r="C41" s="1027"/>
      <c r="D41" s="712" t="s">
        <v>84</v>
      </c>
      <c r="E41" s="547">
        <v>0.48</v>
      </c>
      <c r="F41" s="606">
        <v>0.28000000000000003</v>
      </c>
      <c r="G41" s="424"/>
      <c r="H41" s="1082"/>
      <c r="I41" s="1027" t="s">
        <v>276</v>
      </c>
      <c r="J41" s="1079"/>
      <c r="K41" s="715" t="s">
        <v>84</v>
      </c>
      <c r="L41" s="618"/>
    </row>
    <row r="42" spans="1:12" ht="36.75" customHeight="1" x14ac:dyDescent="0.25">
      <c r="A42" s="1083"/>
      <c r="B42" s="1080" t="s">
        <v>277</v>
      </c>
      <c r="C42" s="1080"/>
      <c r="D42" s="701" t="s">
        <v>552</v>
      </c>
      <c r="E42" s="544">
        <v>85.86</v>
      </c>
      <c r="F42" s="607">
        <v>103.2</v>
      </c>
      <c r="G42" s="424"/>
      <c r="H42" s="1083"/>
      <c r="I42" s="1080" t="s">
        <v>277</v>
      </c>
      <c r="J42" s="1081"/>
      <c r="K42" s="714" t="s">
        <v>552</v>
      </c>
      <c r="L42" s="619"/>
    </row>
    <row r="43" spans="1:12" x14ac:dyDescent="0.25">
      <c r="A43" s="1076" t="s">
        <v>278</v>
      </c>
      <c r="B43" s="1027" t="s">
        <v>229</v>
      </c>
      <c r="C43" s="1027"/>
      <c r="D43" s="570" t="s">
        <v>84</v>
      </c>
      <c r="E43" s="546">
        <v>60.9</v>
      </c>
      <c r="F43" s="604">
        <v>57.4</v>
      </c>
      <c r="G43" s="422"/>
      <c r="H43" s="1076" t="s">
        <v>278</v>
      </c>
      <c r="I43" s="1027" t="s">
        <v>229</v>
      </c>
      <c r="J43" s="1079"/>
      <c r="K43" s="548" t="s">
        <v>84</v>
      </c>
      <c r="L43" s="604">
        <v>60</v>
      </c>
    </row>
    <row r="44" spans="1:12" ht="83.25" customHeight="1" x14ac:dyDescent="0.25">
      <c r="A44" s="1076"/>
      <c r="B44" s="1028" t="s">
        <v>279</v>
      </c>
      <c r="C44" s="1028"/>
      <c r="D44" s="571" t="s">
        <v>84</v>
      </c>
      <c r="E44" s="423" t="s">
        <v>280</v>
      </c>
      <c r="F44" s="583" t="s">
        <v>281</v>
      </c>
      <c r="G44" s="423"/>
      <c r="H44" s="1076"/>
      <c r="I44" s="1028" t="s">
        <v>279</v>
      </c>
      <c r="J44" s="1078"/>
      <c r="K44" s="422" t="s">
        <v>84</v>
      </c>
      <c r="L44" s="583" t="s">
        <v>282</v>
      </c>
    </row>
    <row r="45" spans="1:12" ht="15" customHeight="1" x14ac:dyDescent="0.25">
      <c r="A45" s="1076"/>
      <c r="B45" s="1091" t="s">
        <v>230</v>
      </c>
      <c r="C45" s="1091"/>
      <c r="D45" s="570" t="s">
        <v>549</v>
      </c>
      <c r="E45" s="558">
        <f>Klimaregnskab!C176/40551*1000</f>
        <v>3.7345564844270176</v>
      </c>
      <c r="F45" s="604">
        <v>2.8</v>
      </c>
      <c r="G45" s="422"/>
      <c r="H45" s="1076"/>
      <c r="I45" s="1091" t="s">
        <v>230</v>
      </c>
      <c r="J45" s="1105"/>
      <c r="K45" s="548" t="s">
        <v>549</v>
      </c>
      <c r="L45" s="613">
        <f>Klimaregnskab!J176*1000/19798</f>
        <v>2.5411657743206386</v>
      </c>
    </row>
    <row r="46" spans="1:12" ht="99.75" customHeight="1" x14ac:dyDescent="0.25">
      <c r="A46" s="1077"/>
      <c r="B46" s="1080" t="s">
        <v>283</v>
      </c>
      <c r="C46" s="1080"/>
      <c r="D46" s="701" t="s">
        <v>84</v>
      </c>
      <c r="E46" s="545" t="s">
        <v>284</v>
      </c>
      <c r="F46" s="607" t="s">
        <v>285</v>
      </c>
      <c r="G46" s="422"/>
      <c r="H46" s="1077"/>
      <c r="I46" s="1080" t="s">
        <v>283</v>
      </c>
      <c r="J46" s="1081"/>
      <c r="K46" s="714" t="s">
        <v>84</v>
      </c>
      <c r="L46" s="607" t="s">
        <v>286</v>
      </c>
    </row>
    <row r="47" spans="1:12" ht="84" customHeight="1" x14ac:dyDescent="0.25">
      <c r="A47" s="1106" t="s">
        <v>287</v>
      </c>
      <c r="B47" s="1027" t="s">
        <v>288</v>
      </c>
      <c r="C47" s="1027"/>
      <c r="D47" s="570" t="s">
        <v>84</v>
      </c>
      <c r="E47" s="554" t="s">
        <v>289</v>
      </c>
      <c r="F47" s="597" t="s">
        <v>290</v>
      </c>
      <c r="G47" s="428"/>
      <c r="H47" s="1106" t="s">
        <v>287</v>
      </c>
      <c r="I47" s="1027" t="s">
        <v>288</v>
      </c>
      <c r="J47" s="1079"/>
      <c r="K47" s="548" t="s">
        <v>84</v>
      </c>
      <c r="L47" s="604"/>
    </row>
    <row r="48" spans="1:12" ht="51" customHeight="1" x14ac:dyDescent="0.25">
      <c r="A48" s="1106"/>
      <c r="B48" s="1028" t="s">
        <v>291</v>
      </c>
      <c r="C48" s="1028"/>
      <c r="D48" s="571" t="s">
        <v>84</v>
      </c>
      <c r="E48" s="533" t="s">
        <v>292</v>
      </c>
      <c r="F48" s="605" t="s">
        <v>293</v>
      </c>
      <c r="G48" s="428"/>
      <c r="H48" s="1106"/>
      <c r="I48" s="1028" t="s">
        <v>291</v>
      </c>
      <c r="J48" s="1078"/>
      <c r="K48" s="1071" t="s">
        <v>84</v>
      </c>
      <c r="L48" s="604"/>
    </row>
    <row r="49" spans="1:12" ht="25.5" customHeight="1" x14ac:dyDescent="0.25">
      <c r="A49" s="1106"/>
      <c r="B49" s="1027" t="s">
        <v>294</v>
      </c>
      <c r="C49" s="1027"/>
      <c r="D49" s="570" t="s">
        <v>553</v>
      </c>
      <c r="E49" s="559">
        <f>509.73/Medarbejdere!D3</f>
        <v>0.47682881197380733</v>
      </c>
      <c r="F49" s="608">
        <f>728.13/Medarbejdere!E3</f>
        <v>0.68394702235581439</v>
      </c>
      <c r="G49" s="428"/>
      <c r="H49" s="1106"/>
      <c r="I49" s="1028"/>
      <c r="J49" s="1078"/>
      <c r="K49" s="1071"/>
      <c r="L49" s="570"/>
    </row>
    <row r="50" spans="1:12" x14ac:dyDescent="0.25">
      <c r="A50" s="1107"/>
      <c r="B50" s="537" t="s">
        <v>295</v>
      </c>
      <c r="C50" s="537"/>
      <c r="D50" s="701" t="s">
        <v>553</v>
      </c>
      <c r="E50" s="551">
        <f>1011.58/71</f>
        <v>14.247605633802818</v>
      </c>
      <c r="F50" s="609">
        <f>1675.42/71</f>
        <v>23.597464788732395</v>
      </c>
      <c r="G50" s="428"/>
      <c r="H50" s="1107"/>
      <c r="I50" s="1080"/>
      <c r="J50" s="1081"/>
      <c r="K50" s="1072"/>
      <c r="L50" s="620"/>
    </row>
    <row r="51" spans="1:12" ht="15" customHeight="1" x14ac:dyDescent="0.25">
      <c r="A51" s="1076" t="s">
        <v>296</v>
      </c>
      <c r="B51" s="1027" t="s">
        <v>296</v>
      </c>
      <c r="C51" s="1027"/>
      <c r="D51" s="570" t="s">
        <v>297</v>
      </c>
      <c r="E51" s="557">
        <v>435.35700000000003</v>
      </c>
      <c r="F51" s="610">
        <v>414.5</v>
      </c>
      <c r="G51" s="422"/>
      <c r="H51" s="1076" t="s">
        <v>296</v>
      </c>
      <c r="I51" s="1027" t="s">
        <v>296</v>
      </c>
      <c r="J51" s="1079"/>
      <c r="K51" s="548" t="s">
        <v>297</v>
      </c>
      <c r="L51" s="613">
        <f>13.103*0.29</f>
        <v>3.7998699999999999</v>
      </c>
    </row>
    <row r="52" spans="1:12" ht="60" customHeight="1" x14ac:dyDescent="0.25">
      <c r="A52" s="1076"/>
      <c r="B52" s="1086" t="s">
        <v>298</v>
      </c>
      <c r="C52" s="1086"/>
      <c r="D52" s="571" t="s">
        <v>84</v>
      </c>
      <c r="E52" s="542">
        <v>45.11</v>
      </c>
      <c r="F52" s="611">
        <v>46.19</v>
      </c>
      <c r="G52" s="424"/>
      <c r="H52" s="1076"/>
      <c r="I52" s="1086" t="s">
        <v>298</v>
      </c>
      <c r="J52" s="1087"/>
      <c r="K52" s="422" t="s">
        <v>84</v>
      </c>
      <c r="L52" s="583">
        <v>32.11</v>
      </c>
    </row>
    <row r="53" spans="1:12" ht="35.25" customHeight="1" x14ac:dyDescent="0.25">
      <c r="A53" s="1077"/>
      <c r="B53" s="1089" t="s">
        <v>299</v>
      </c>
      <c r="C53" s="1089"/>
      <c r="D53" s="713" t="s">
        <v>300</v>
      </c>
      <c r="E53" s="560">
        <f>E51*1000/Medarbejdere!D3</f>
        <v>407.25631431244153</v>
      </c>
      <c r="F53" s="612">
        <f>F51*1000/Medarbejdere!E3</f>
        <v>389.34811196693596</v>
      </c>
      <c r="G53" s="429"/>
      <c r="H53" s="1077"/>
      <c r="I53" s="1089" t="s">
        <v>299</v>
      </c>
      <c r="J53" s="1108"/>
      <c r="K53" s="716" t="s">
        <v>300</v>
      </c>
      <c r="L53" s="621">
        <f>L51*1000/Medarbejdere!$C$18</f>
        <v>41.720136144049185</v>
      </c>
    </row>
    <row r="54" spans="1:12" ht="39" customHeight="1" x14ac:dyDescent="0.25">
      <c r="A54" s="1076" t="s">
        <v>301</v>
      </c>
      <c r="B54" s="1028" t="s">
        <v>301</v>
      </c>
      <c r="C54" s="1028"/>
      <c r="D54" s="571" t="s">
        <v>302</v>
      </c>
      <c r="E54" s="549">
        <v>12495</v>
      </c>
      <c r="F54" s="598">
        <v>31449.23</v>
      </c>
      <c r="G54" s="422"/>
      <c r="H54" s="1076" t="s">
        <v>301</v>
      </c>
      <c r="I54" s="1028" t="s">
        <v>301</v>
      </c>
      <c r="J54" s="1078"/>
      <c r="K54" s="422" t="s">
        <v>302</v>
      </c>
      <c r="L54" s="583">
        <v>374</v>
      </c>
    </row>
    <row r="55" spans="1:12" ht="54" customHeight="1" x14ac:dyDescent="0.25">
      <c r="A55" s="1076"/>
      <c r="B55" s="1027" t="s">
        <v>303</v>
      </c>
      <c r="C55" s="1027"/>
      <c r="D55" s="570" t="s">
        <v>304</v>
      </c>
      <c r="E55" s="559">
        <f>E54/E4</f>
        <v>0.28324341478895587</v>
      </c>
      <c r="F55" s="613">
        <f>F54/F4</f>
        <v>0.69601794951411444</v>
      </c>
      <c r="G55" s="422"/>
      <c r="H55" s="1076"/>
      <c r="I55" s="1027" t="s">
        <v>303</v>
      </c>
      <c r="J55" s="1079"/>
      <c r="K55" s="548" t="s">
        <v>304</v>
      </c>
      <c r="L55" s="622">
        <f>L54/L4</f>
        <v>0.19694576092680358</v>
      </c>
    </row>
    <row r="56" spans="1:12" x14ac:dyDescent="0.25">
      <c r="A56" s="1077"/>
      <c r="B56" s="1080" t="s">
        <v>226</v>
      </c>
      <c r="C56" s="1080"/>
      <c r="D56" s="701" t="s">
        <v>227</v>
      </c>
      <c r="E56" s="550">
        <f>E54/Medarbejdere!D3</f>
        <v>11.688493919550982</v>
      </c>
      <c r="F56" s="614">
        <f>F54/Medarbejdere!E3</f>
        <v>29.540888596656025</v>
      </c>
      <c r="G56" s="422"/>
      <c r="H56" s="1077"/>
      <c r="I56" s="1080" t="s">
        <v>226</v>
      </c>
      <c r="J56" s="1081"/>
      <c r="K56" s="714" t="s">
        <v>227</v>
      </c>
      <c r="L56" s="603">
        <f>L54/Medarbejdere!$C$18</f>
        <v>4.1062801932367154</v>
      </c>
    </row>
    <row r="57" spans="1:12" x14ac:dyDescent="0.25">
      <c r="A57" s="59"/>
      <c r="B57" s="59"/>
      <c r="C57" s="59"/>
      <c r="D57" s="59"/>
      <c r="E57" s="236"/>
      <c r="F57" s="236"/>
      <c r="G57" s="59"/>
      <c r="H57" s="59"/>
      <c r="I57" s="59"/>
      <c r="J57" s="59"/>
      <c r="K57" s="59"/>
      <c r="L57" s="59"/>
    </row>
    <row r="58" spans="1:12" ht="116.25" customHeight="1" x14ac:dyDescent="0.25">
      <c r="A58" s="1104" t="s">
        <v>554</v>
      </c>
      <c r="B58" s="1104"/>
      <c r="C58" s="1104"/>
      <c r="D58" s="1104"/>
      <c r="E58" s="1104"/>
      <c r="F58" s="1104"/>
      <c r="G58" s="1104"/>
      <c r="H58" s="1104"/>
      <c r="I58" s="1104"/>
      <c r="J58" s="1104"/>
      <c r="K58" s="1104"/>
      <c r="L58" s="1104"/>
    </row>
    <row r="59" spans="1:12" x14ac:dyDescent="0.25">
      <c r="F59" s="18"/>
      <c r="G59" s="18"/>
    </row>
    <row r="60" spans="1:12" x14ac:dyDescent="0.25">
      <c r="F60" s="18"/>
      <c r="G60" s="18"/>
    </row>
    <row r="61" spans="1:12" x14ac:dyDescent="0.25">
      <c r="F61" s="18"/>
      <c r="G61" s="18"/>
    </row>
    <row r="62" spans="1:12" x14ac:dyDescent="0.25">
      <c r="F62" s="18"/>
      <c r="G62" s="18"/>
    </row>
    <row r="63" spans="1:12" x14ac:dyDescent="0.25">
      <c r="F63" s="256"/>
      <c r="G63" s="256"/>
    </row>
    <row r="64" spans="1:12" x14ac:dyDescent="0.25">
      <c r="F64" s="18"/>
      <c r="G64" s="18"/>
    </row>
    <row r="65" spans="6:7" x14ac:dyDescent="0.25">
      <c r="F65" s="18"/>
      <c r="G65" s="18"/>
    </row>
    <row r="66" spans="6:7" x14ac:dyDescent="0.25">
      <c r="F66" s="18"/>
      <c r="G66" s="18"/>
    </row>
  </sheetData>
  <sheetProtection algorithmName="SHA-512" hashValue="V5Ocs7b4NFA2oR/mdmmV2CAuzhOXRCWtDCbRLrsiE739X0zVjNJEZGV730PVe4NPZ2B0oEDHRI89WAFBA8CSMg==" saltValue="gV2zSib6wYvhoz382O3/OQ==" spinCount="100000" sheet="1" objects="1" scenarios="1"/>
  <mergeCells count="109">
    <mergeCell ref="A58:L58"/>
    <mergeCell ref="A17:A31"/>
    <mergeCell ref="A32:A42"/>
    <mergeCell ref="B17:C17"/>
    <mergeCell ref="B18:C18"/>
    <mergeCell ref="B20:C20"/>
    <mergeCell ref="B19:C19"/>
    <mergeCell ref="B21:C23"/>
    <mergeCell ref="B28:C28"/>
    <mergeCell ref="B27:C27"/>
    <mergeCell ref="B26:C26"/>
    <mergeCell ref="B25:C25"/>
    <mergeCell ref="B24:C24"/>
    <mergeCell ref="B42:C42"/>
    <mergeCell ref="B41:C41"/>
    <mergeCell ref="B40:C40"/>
    <mergeCell ref="I51:J51"/>
    <mergeCell ref="I52:J52"/>
    <mergeCell ref="I53:J53"/>
    <mergeCell ref="B37:C37"/>
    <mergeCell ref="B36:C36"/>
    <mergeCell ref="B32:C35"/>
    <mergeCell ref="A47:A50"/>
    <mergeCell ref="B46:C46"/>
    <mergeCell ref="B55:C55"/>
    <mergeCell ref="B54:C54"/>
    <mergeCell ref="H5:L5"/>
    <mergeCell ref="A1:L1"/>
    <mergeCell ref="A2:L2"/>
    <mergeCell ref="A5:F5"/>
    <mergeCell ref="A11:B11"/>
    <mergeCell ref="A7:B7"/>
    <mergeCell ref="A54:A56"/>
    <mergeCell ref="A43:A46"/>
    <mergeCell ref="A6:B6"/>
    <mergeCell ref="A12:B12"/>
    <mergeCell ref="H43:H46"/>
    <mergeCell ref="I43:J43"/>
    <mergeCell ref="I44:J44"/>
    <mergeCell ref="I45:J45"/>
    <mergeCell ref="I46:J46"/>
    <mergeCell ref="H47:H50"/>
    <mergeCell ref="I47:J47"/>
    <mergeCell ref="H51:H53"/>
    <mergeCell ref="B44:C44"/>
    <mergeCell ref="B43:C43"/>
    <mergeCell ref="A51:A53"/>
    <mergeCell ref="I31:J31"/>
    <mergeCell ref="H6:I6"/>
    <mergeCell ref="H7:I7"/>
    <mergeCell ref="H8:I8"/>
    <mergeCell ref="H9:I9"/>
    <mergeCell ref="B48:C48"/>
    <mergeCell ref="B47:C47"/>
    <mergeCell ref="I20:J20"/>
    <mergeCell ref="I21:J23"/>
    <mergeCell ref="I24:J24"/>
    <mergeCell ref="I25:J25"/>
    <mergeCell ref="I26:J26"/>
    <mergeCell ref="I27:J27"/>
    <mergeCell ref="H10:I10"/>
    <mergeCell ref="H11:I11"/>
    <mergeCell ref="H12:I12"/>
    <mergeCell ref="H13:I13"/>
    <mergeCell ref="H14:I14"/>
    <mergeCell ref="I28:J28"/>
    <mergeCell ref="I29:J29"/>
    <mergeCell ref="I30:J30"/>
    <mergeCell ref="I48:J50"/>
    <mergeCell ref="B53:C53"/>
    <mergeCell ref="B52:C52"/>
    <mergeCell ref="B51:C51"/>
    <mergeCell ref="B49:C49"/>
    <mergeCell ref="B39:C39"/>
    <mergeCell ref="B38:C38"/>
    <mergeCell ref="A13:B13"/>
    <mergeCell ref="A8:B8"/>
    <mergeCell ref="A9:B9"/>
    <mergeCell ref="A10:B10"/>
    <mergeCell ref="A14:B14"/>
    <mergeCell ref="B45:C45"/>
    <mergeCell ref="A16:C16"/>
    <mergeCell ref="B31:C31"/>
    <mergeCell ref="B30:C30"/>
    <mergeCell ref="B29:C29"/>
    <mergeCell ref="K48:K50"/>
    <mergeCell ref="A3:B3"/>
    <mergeCell ref="A4:B4"/>
    <mergeCell ref="H3:I3"/>
    <mergeCell ref="H4:I4"/>
    <mergeCell ref="H54:H56"/>
    <mergeCell ref="I54:J54"/>
    <mergeCell ref="I55:J55"/>
    <mergeCell ref="I56:J56"/>
    <mergeCell ref="H32:H42"/>
    <mergeCell ref="I32:J35"/>
    <mergeCell ref="I36:J36"/>
    <mergeCell ref="I37:J37"/>
    <mergeCell ref="I38:J38"/>
    <mergeCell ref="I39:J39"/>
    <mergeCell ref="I40:J40"/>
    <mergeCell ref="I41:J41"/>
    <mergeCell ref="I42:J42"/>
    <mergeCell ref="H16:J16"/>
    <mergeCell ref="H17:H31"/>
    <mergeCell ref="I17:J17"/>
    <mergeCell ref="I18:J18"/>
    <mergeCell ref="I19:J19"/>
    <mergeCell ref="B56:C5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476470AC54C47BEAB11F7FA950027" ma:contentTypeVersion="2" ma:contentTypeDescription="Opret et nyt dokument." ma:contentTypeScope="" ma:versionID="32921ccf08aee60bbf285b3304dd6c40">
  <xsd:schema xmlns:xsd="http://www.w3.org/2001/XMLSchema" xmlns:xs="http://www.w3.org/2001/XMLSchema" xmlns:p="http://schemas.microsoft.com/office/2006/metadata/properties" xmlns:ns2="6e6173e8-662d-41b6-8505-12a0c2c2b0ba" targetNamespace="http://schemas.microsoft.com/office/2006/metadata/properties" ma:root="true" ma:fieldsID="1b5cdb9c9b34a468f59064c09636eeb5" ns2:_="">
    <xsd:import namespace="6e6173e8-662d-41b6-8505-12a0c2c2b0b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6173e8-662d-41b6-8505-12a0c2c2b0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B07F63-8B5E-4783-A2E5-E6CC16FB7D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6173e8-662d-41b6-8505-12a0c2c2b0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9E4AAC-C42E-47A7-9AE5-E50CAB20E199}">
  <ds:schemaRefs>
    <ds:schemaRef ds:uri="http://schemas.microsoft.com/sharepoint/v3/contenttype/forms"/>
  </ds:schemaRefs>
</ds:datastoreItem>
</file>

<file path=customXml/itemProps3.xml><?xml version="1.0" encoding="utf-8"?>
<ds:datastoreItem xmlns:ds="http://schemas.openxmlformats.org/officeDocument/2006/customXml" ds:itemID="{AD3FF12F-9A16-472F-8AC4-D02B9A9E6B4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14</vt:i4>
      </vt:variant>
    </vt:vector>
  </HeadingPairs>
  <TitlesOfParts>
    <vt:vector size="14" baseType="lpstr">
      <vt:lpstr>Overblik</vt:lpstr>
      <vt:lpstr>FN Impact Analyse</vt:lpstr>
      <vt:lpstr>EU Taksonomiforordning art. 8</vt:lpstr>
      <vt:lpstr>Boliglån</vt:lpstr>
      <vt:lpstr>Billån og leasing</vt:lpstr>
      <vt:lpstr>Investeringer for kunder</vt:lpstr>
      <vt:lpstr>Investering af egenbeholdning</vt:lpstr>
      <vt:lpstr>Klimaregnskab</vt:lpstr>
      <vt:lpstr>Miljøregnskab</vt:lpstr>
      <vt:lpstr>Kunder</vt:lpstr>
      <vt:lpstr>Medarbejdere</vt:lpstr>
      <vt:lpstr>Governance og ledelse</vt:lpstr>
      <vt:lpstr>Politikker og praksisser</vt:lpstr>
      <vt:lpstr>Rapporteringsprincipper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Rasmus Bøtting</dc:creator>
  <cp:keywords/>
  <dc:description/>
  <cp:lastModifiedBy>Maria Brems Rasmussen</cp:lastModifiedBy>
  <cp:revision/>
  <dcterms:created xsi:type="dcterms:W3CDTF">2015-06-05T18:19:34Z</dcterms:created>
  <dcterms:modified xsi:type="dcterms:W3CDTF">2022-02-16T10:29:38Z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0x01010002F476470AC54C47BEAB11F7FA950027</vt:lpwstr>
  </property>
</Properties>
</file>